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-arai\Downloads\"/>
    </mc:Choice>
  </mc:AlternateContent>
  <xr:revisionPtr revIDLastSave="0" documentId="8_{09CDB427-BF16-42D1-A1A5-2BA3409AF10F}" xr6:coauthVersionLast="47" xr6:coauthVersionMax="47" xr10:uidLastSave="{00000000-0000-0000-0000-000000000000}"/>
  <bookViews>
    <workbookView xWindow="-120" yWindow="-120" windowWidth="29040" windowHeight="15720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64" i="1"/>
  <c r="M56" i="1" l="1"/>
  <c r="M27" i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89" i="1" l="1"/>
  <c r="N76" i="1"/>
  <c r="N32" i="1"/>
  <c r="N46" i="1"/>
  <c r="N33" i="1"/>
  <c r="N21" i="1"/>
  <c r="N44" i="1"/>
  <c r="N12" i="1"/>
  <c r="N50" i="1"/>
  <c r="N41" i="1"/>
  <c r="N133" i="1"/>
  <c r="N26" i="1"/>
  <c r="N92" i="1"/>
  <c r="N73" i="1"/>
  <c r="N129" i="1"/>
  <c r="N35" i="1"/>
  <c r="N29" i="1"/>
  <c r="N28" i="1"/>
  <c r="N9" i="1"/>
  <c r="N52" i="1"/>
  <c r="N79" i="1"/>
  <c r="N77" i="1"/>
  <c r="N78" i="1" s="1"/>
  <c r="N67" i="1"/>
  <c r="N49" i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4" i="1"/>
  <c r="N66" i="1" s="1"/>
  <c r="N135" i="1"/>
  <c r="N128" i="1"/>
  <c r="M48" i="1"/>
  <c r="N37" i="1"/>
  <c r="N20" i="1"/>
  <c r="N31" i="1"/>
  <c r="N13" i="1"/>
  <c r="N85" i="1"/>
  <c r="N82" i="1"/>
  <c r="N80" i="1"/>
  <c r="N81" i="1" s="1"/>
  <c r="N59" i="1"/>
  <c r="N43" i="1"/>
  <c r="N45" i="1" s="1"/>
  <c r="N62" i="1"/>
  <c r="N132" i="1"/>
  <c r="N4" i="1"/>
  <c r="N10" i="1" s="1"/>
  <c r="N34" i="1"/>
  <c r="N27" i="1"/>
  <c r="N22" i="1"/>
  <c r="N40" i="1"/>
  <c r="N42" i="1" s="1"/>
  <c r="N47" i="1"/>
  <c r="N48" i="1" s="1"/>
  <c r="N88" i="1"/>
  <c r="N90" i="1" s="1"/>
  <c r="N68" i="1"/>
  <c r="N53" i="1"/>
  <c r="N55" i="1"/>
  <c r="N57" i="1" s="1"/>
  <c r="N134" i="1"/>
  <c r="N137" i="1"/>
  <c r="M78" i="1"/>
  <c r="M42" i="1"/>
  <c r="M84" i="1"/>
  <c r="M72" i="1"/>
  <c r="M87" i="1"/>
  <c r="M60" i="1"/>
  <c r="M93" i="1"/>
  <c r="M81" i="1"/>
  <c r="M63" i="1"/>
  <c r="M75" i="1"/>
  <c r="O137" i="1"/>
  <c r="N87" i="1"/>
  <c r="O61" i="1"/>
  <c r="O58" i="1"/>
  <c r="O65" i="1"/>
  <c r="O74" i="1"/>
  <c r="O50" i="1"/>
  <c r="O55" i="1"/>
  <c r="O83" i="1"/>
  <c r="O89" i="1"/>
  <c r="O82" i="1"/>
  <c r="O85" i="1"/>
  <c r="O41" i="1"/>
  <c r="O22" i="1"/>
  <c r="O23" i="1"/>
  <c r="O28" i="1"/>
  <c r="O29" i="1"/>
  <c r="O33" i="1"/>
  <c r="O35" i="1"/>
  <c r="P3" i="1"/>
  <c r="Q3" i="1" s="1"/>
  <c r="N63" i="1" l="1"/>
  <c r="N51" i="1"/>
  <c r="N60" i="1"/>
  <c r="N93" i="1"/>
  <c r="N72" i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87" i="1" s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42" i="1" s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92" i="1"/>
  <c r="O62" i="1"/>
  <c r="O63" i="1" s="1"/>
  <c r="O64" i="1"/>
  <c r="O66" i="1" s="1"/>
  <c r="O67" i="1"/>
  <c r="O46" i="1"/>
  <c r="O134" i="1"/>
  <c r="O84" i="1"/>
  <c r="P132" i="1"/>
  <c r="P135" i="1"/>
  <c r="P136" i="1"/>
  <c r="P137" i="1"/>
  <c r="P128" i="1"/>
  <c r="P129" i="1"/>
  <c r="P130" i="1"/>
  <c r="P131" i="1"/>
  <c r="P133" i="1"/>
  <c r="P134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54" i="1" l="1"/>
  <c r="O78" i="1"/>
  <c r="O69" i="1"/>
  <c r="O48" i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<sst xmlns="http://schemas.openxmlformats.org/spreadsheetml/2006/main" count="813" uniqueCount="260">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</sst>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0" fontId="18" fillId="6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184" fontId="54" fillId="0" borderId="52" xfId="0" applyNumberFormat="1" applyFont="1" applyBorder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184" fontId="53" fillId="0" borderId="8" xfId="0" applyNumberFormat="1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0" xfId="0" applyNumberFormat="1" applyFont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tabSelected="1"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368" t="s">
        <v>241</v>
      </c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AA1" s="338" t="s">
        <v>254</v>
      </c>
      <c r="AB1" s="358">
        <f ca="1">TODAY()</f>
        <v>46228</v>
      </c>
      <c r="AC1" s="358"/>
      <c r="AD1" s="153">
        <f ca="1">DAY(AB1)</f>
        <v>25</v>
      </c>
    </row>
    <row r="2" spans="1:37" ht="63" customHeight="1" thickBot="1">
      <c r="A2" s="335" t="s">
        <v>0</v>
      </c>
      <c r="B2" s="420">
        <v>3000000</v>
      </c>
      <c r="C2" s="420"/>
      <c r="D2" s="420"/>
      <c r="E2" s="420"/>
      <c r="F2" s="421" t="s">
        <v>147</v>
      </c>
      <c r="G2" s="422"/>
      <c r="H2" s="1" t="s">
        <v>1</v>
      </c>
      <c r="I2" s="423">
        <f>AH17</f>
        <v>0</v>
      </c>
      <c r="J2" s="423"/>
      <c r="K2" s="2" t="s">
        <v>2</v>
      </c>
      <c r="L2" s="424">
        <f>AG13</f>
        <v>0</v>
      </c>
      <c r="M2" s="425"/>
      <c r="N2" s="425"/>
      <c r="O2" s="426" t="s">
        <v>3</v>
      </c>
      <c r="P2" s="426"/>
      <c r="Q2" s="424">
        <f ca="1">(L2/AD1)*(AC2-Y2)</f>
        <v>0</v>
      </c>
      <c r="R2" s="424"/>
      <c r="S2" s="424"/>
      <c r="T2" s="1" t="s">
        <v>4</v>
      </c>
      <c r="U2" s="414">
        <f ca="1">Q2/B2</f>
        <v>0</v>
      </c>
      <c r="V2" s="414"/>
      <c r="W2" s="414"/>
      <c r="X2" s="234" t="s">
        <v>187</v>
      </c>
      <c r="Y2" s="161">
        <v>0</v>
      </c>
      <c r="Z2" s="427" t="s">
        <v>188</v>
      </c>
      <c r="AA2" s="428"/>
      <c r="AB2" s="336" t="s">
        <v>145</v>
      </c>
      <c r="AC2" s="337">
        <f>DAY(EOMONTH(B3,0))</f>
        <v>31</v>
      </c>
      <c r="AD2" s="334" t="s">
        <v>146</v>
      </c>
      <c r="AE2" s="333">
        <f>AC2-Y2</f>
        <v>31</v>
      </c>
      <c r="AF2" s="235" t="s">
        <v>181</v>
      </c>
      <c r="AG2" s="77"/>
      <c r="AI2" s="4" t="str">
        <f>TEXT(AF9,"d")</f>
        <v>31</v>
      </c>
      <c r="AJ2" s="5"/>
      <c r="AK2" s="6"/>
    </row>
    <row r="3" spans="1:37" ht="36" customHeight="1" thickBot="1">
      <c r="A3" s="12" t="s">
        <v>9</v>
      </c>
      <c r="B3" s="13">
        <v>46235</v>
      </c>
      <c r="C3" s="14">
        <f>IF(B3&lt;&gt;"",IF(DAY(B3+1)=1,"",B3+1))</f>
        <v>46236</v>
      </c>
      <c r="D3" s="14">
        <f t="shared" ref="D3:AD3" si="0">IF(C3&lt;&gt;"",IF(DAY(C3+1)=1,"",C3+1))</f>
        <v>46237</v>
      </c>
      <c r="E3" s="14">
        <f t="shared" si="0"/>
        <v>46238</v>
      </c>
      <c r="F3" s="14">
        <f t="shared" si="0"/>
        <v>46239</v>
      </c>
      <c r="G3" s="14">
        <f t="shared" si="0"/>
        <v>46240</v>
      </c>
      <c r="H3" s="14">
        <f t="shared" si="0"/>
        <v>46241</v>
      </c>
      <c r="I3" s="14">
        <f t="shared" si="0"/>
        <v>46242</v>
      </c>
      <c r="J3" s="14">
        <f t="shared" si="0"/>
        <v>46243</v>
      </c>
      <c r="K3" s="14">
        <f t="shared" si="0"/>
        <v>46244</v>
      </c>
      <c r="L3" s="14">
        <f t="shared" si="0"/>
        <v>46245</v>
      </c>
      <c r="M3" s="14">
        <f t="shared" si="0"/>
        <v>46246</v>
      </c>
      <c r="N3" s="14">
        <f t="shared" si="0"/>
        <v>46247</v>
      </c>
      <c r="O3" s="14">
        <f t="shared" si="0"/>
        <v>46248</v>
      </c>
      <c r="P3" s="14">
        <f t="shared" si="0"/>
        <v>46249</v>
      </c>
      <c r="Q3" s="14">
        <f>IF(P3&lt;&gt;"",IF(DAY(P3+1)=1,"",P3+1))</f>
        <v>46250</v>
      </c>
      <c r="R3" s="14">
        <f t="shared" si="0"/>
        <v>46251</v>
      </c>
      <c r="S3" s="14">
        <f t="shared" si="0"/>
        <v>46252</v>
      </c>
      <c r="T3" s="14">
        <f t="shared" si="0"/>
        <v>46253</v>
      </c>
      <c r="U3" s="14">
        <f t="shared" si="0"/>
        <v>46254</v>
      </c>
      <c r="V3" s="14">
        <f t="shared" si="0"/>
        <v>46255</v>
      </c>
      <c r="W3" s="14">
        <f t="shared" si="0"/>
        <v>46256</v>
      </c>
      <c r="X3" s="14">
        <f t="shared" si="0"/>
        <v>46257</v>
      </c>
      <c r="Y3" s="14">
        <f t="shared" si="0"/>
        <v>46258</v>
      </c>
      <c r="Z3" s="14">
        <f t="shared" si="0"/>
        <v>46259</v>
      </c>
      <c r="AA3" s="14">
        <f t="shared" si="0"/>
        <v>46260</v>
      </c>
      <c r="AB3" s="14">
        <f t="shared" si="0"/>
        <v>46261</v>
      </c>
      <c r="AC3" s="14">
        <f t="shared" si="0"/>
        <v>46262</v>
      </c>
      <c r="AD3" s="14">
        <f t="shared" si="0"/>
        <v>46263</v>
      </c>
      <c r="AE3" s="14">
        <f>IF(AD3&lt;&gt;"",IF(DAY(AD3+1)=1,"",AD3+1))</f>
        <v>46264</v>
      </c>
      <c r="AF3" s="15">
        <f>IF(AE3&lt;&gt;"",IF(DAY(AE3+1)=1,"",AE3+1))</f>
        <v>46265</v>
      </c>
      <c r="AG3" s="77"/>
    </row>
    <row r="4" spans="1:37" ht="30.75" customHeight="1">
      <c r="A4" s="16" t="s">
        <v>10</v>
      </c>
      <c r="B4" s="17" t="str">
        <f>TEXT(B3,"(aaa)")</f>
        <v>(土)</v>
      </c>
      <c r="C4" s="18" t="str">
        <f t="shared" ref="C4:AF4" si="1">TEXT(C3,"(aaa)")</f>
        <v>(日)</v>
      </c>
      <c r="D4" s="18" t="str">
        <f t="shared" si="1"/>
        <v>(月)</v>
      </c>
      <c r="E4" s="18" t="str">
        <f t="shared" si="1"/>
        <v>(火)</v>
      </c>
      <c r="F4" s="18" t="str">
        <f t="shared" si="1"/>
        <v>(水)</v>
      </c>
      <c r="G4" s="18" t="str">
        <f t="shared" si="1"/>
        <v>(木)</v>
      </c>
      <c r="H4" s="18" t="str">
        <f t="shared" si="1"/>
        <v>(金)</v>
      </c>
      <c r="I4" s="18" t="str">
        <f t="shared" si="1"/>
        <v>(土)</v>
      </c>
      <c r="J4" s="18" t="str">
        <f t="shared" si="1"/>
        <v>(日)</v>
      </c>
      <c r="K4" s="18" t="str">
        <f t="shared" si="1"/>
        <v>(月)</v>
      </c>
      <c r="L4" s="18" t="str">
        <f t="shared" si="1"/>
        <v>(火)</v>
      </c>
      <c r="M4" s="18" t="str">
        <f t="shared" si="1"/>
        <v>(水)</v>
      </c>
      <c r="N4" s="18" t="str">
        <f t="shared" si="1"/>
        <v>(木)</v>
      </c>
      <c r="O4" s="18" t="str">
        <f t="shared" si="1"/>
        <v>(金)</v>
      </c>
      <c r="P4" s="18" t="str">
        <f t="shared" si="1"/>
        <v>(土)</v>
      </c>
      <c r="Q4" s="18" t="str">
        <f t="shared" si="1"/>
        <v>(日)</v>
      </c>
      <c r="R4" s="18" t="str">
        <f t="shared" si="1"/>
        <v>(月)</v>
      </c>
      <c r="S4" s="18" t="str">
        <f t="shared" si="1"/>
        <v>(火)</v>
      </c>
      <c r="T4" s="18" t="str">
        <f t="shared" si="1"/>
        <v>(水)</v>
      </c>
      <c r="U4" s="18" t="str">
        <f t="shared" si="1"/>
        <v>(木)</v>
      </c>
      <c r="V4" s="18" t="str">
        <f t="shared" si="1"/>
        <v>(金)</v>
      </c>
      <c r="W4" s="18" t="str">
        <f t="shared" si="1"/>
        <v>(土)</v>
      </c>
      <c r="X4" s="18" t="str">
        <f t="shared" si="1"/>
        <v>(日)</v>
      </c>
      <c r="Y4" s="18" t="str">
        <f t="shared" si="1"/>
        <v>(月)</v>
      </c>
      <c r="Z4" s="18" t="str">
        <f t="shared" si="1"/>
        <v>(火)</v>
      </c>
      <c r="AA4" s="18" t="str">
        <f t="shared" si="1"/>
        <v>(水)</v>
      </c>
      <c r="AB4" s="18" t="str">
        <f t="shared" si="1"/>
        <v>(木)</v>
      </c>
      <c r="AC4" s="18" t="str">
        <f t="shared" si="1"/>
        <v>(金)</v>
      </c>
      <c r="AD4" s="18" t="str">
        <f t="shared" si="1"/>
        <v>(土)</v>
      </c>
      <c r="AE4" s="18" t="str">
        <f t="shared" si="1"/>
        <v>(日)</v>
      </c>
      <c r="AF4" s="95" t="str">
        <f t="shared" si="1"/>
        <v>(月)</v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46235</v>
      </c>
      <c r="C9" s="13">
        <f t="shared" si="2"/>
        <v>46236</v>
      </c>
      <c r="D9" s="13">
        <f t="shared" si="2"/>
        <v>46237</v>
      </c>
      <c r="E9" s="13">
        <f t="shared" si="2"/>
        <v>46238</v>
      </c>
      <c r="F9" s="13">
        <f t="shared" si="2"/>
        <v>46239</v>
      </c>
      <c r="G9" s="13">
        <f t="shared" si="2"/>
        <v>46240</v>
      </c>
      <c r="H9" s="13">
        <f t="shared" si="2"/>
        <v>46241</v>
      </c>
      <c r="I9" s="13">
        <f t="shared" si="2"/>
        <v>46242</v>
      </c>
      <c r="J9" s="13">
        <f t="shared" si="2"/>
        <v>46243</v>
      </c>
      <c r="K9" s="13">
        <f t="shared" si="2"/>
        <v>46244</v>
      </c>
      <c r="L9" s="13">
        <f t="shared" si="2"/>
        <v>46245</v>
      </c>
      <c r="M9" s="13">
        <f t="shared" si="2"/>
        <v>46246</v>
      </c>
      <c r="N9" s="13">
        <f t="shared" si="2"/>
        <v>46247</v>
      </c>
      <c r="O9" s="13">
        <f t="shared" si="2"/>
        <v>46248</v>
      </c>
      <c r="P9" s="13">
        <f t="shared" si="2"/>
        <v>46249</v>
      </c>
      <c r="Q9" s="13">
        <f t="shared" si="2"/>
        <v>46250</v>
      </c>
      <c r="R9" s="13">
        <f t="shared" si="2"/>
        <v>46251</v>
      </c>
      <c r="S9" s="13">
        <f t="shared" si="2"/>
        <v>46252</v>
      </c>
      <c r="T9" s="13">
        <f t="shared" si="2"/>
        <v>46253</v>
      </c>
      <c r="U9" s="13">
        <f t="shared" si="2"/>
        <v>46254</v>
      </c>
      <c r="V9" s="13">
        <f t="shared" si="2"/>
        <v>46255</v>
      </c>
      <c r="W9" s="13">
        <f t="shared" si="2"/>
        <v>46256</v>
      </c>
      <c r="X9" s="13">
        <f t="shared" si="2"/>
        <v>46257</v>
      </c>
      <c r="Y9" s="13">
        <f t="shared" si="2"/>
        <v>46258</v>
      </c>
      <c r="Z9" s="13">
        <f t="shared" si="2"/>
        <v>46259</v>
      </c>
      <c r="AA9" s="13">
        <f t="shared" si="2"/>
        <v>46260</v>
      </c>
      <c r="AB9" s="13">
        <f t="shared" si="2"/>
        <v>46261</v>
      </c>
      <c r="AC9" s="13">
        <f t="shared" si="2"/>
        <v>46262</v>
      </c>
      <c r="AD9" s="13">
        <f t="shared" si="2"/>
        <v>46263</v>
      </c>
      <c r="AE9" s="13">
        <f t="shared" si="2"/>
        <v>46264</v>
      </c>
      <c r="AF9" s="15">
        <f t="shared" si="2"/>
        <v>46265</v>
      </c>
      <c r="AG9" s="99"/>
      <c r="AH9" s="100"/>
    </row>
    <row r="10" spans="1:37" ht="30.75" customHeight="1" thickBot="1">
      <c r="A10" s="16" t="s">
        <v>10</v>
      </c>
      <c r="B10" s="17" t="str">
        <f>B4</f>
        <v>(土)</v>
      </c>
      <c r="C10" s="17" t="str">
        <f t="shared" ref="C10:AD10" si="3">C4</f>
        <v>(日)</v>
      </c>
      <c r="D10" s="17" t="str">
        <f t="shared" si="3"/>
        <v>(月)</v>
      </c>
      <c r="E10" s="17" t="str">
        <f t="shared" si="3"/>
        <v>(火)</v>
      </c>
      <c r="F10" s="17" t="str">
        <f t="shared" si="3"/>
        <v>(水)</v>
      </c>
      <c r="G10" s="17" t="str">
        <f t="shared" si="3"/>
        <v>(木)</v>
      </c>
      <c r="H10" s="17" t="str">
        <f t="shared" si="3"/>
        <v>(金)</v>
      </c>
      <c r="I10" s="17" t="str">
        <f t="shared" si="3"/>
        <v>(土)</v>
      </c>
      <c r="J10" s="17" t="str">
        <f t="shared" si="3"/>
        <v>(日)</v>
      </c>
      <c r="K10" s="17" t="str">
        <f t="shared" si="3"/>
        <v>(月)</v>
      </c>
      <c r="L10" s="17" t="str">
        <f t="shared" si="3"/>
        <v>(火)</v>
      </c>
      <c r="M10" s="17" t="str">
        <f t="shared" si="3"/>
        <v>(水)</v>
      </c>
      <c r="N10" s="17" t="str">
        <f t="shared" si="3"/>
        <v>(木)</v>
      </c>
      <c r="O10" s="17" t="str">
        <f t="shared" si="3"/>
        <v>(金)</v>
      </c>
      <c r="P10" s="17" t="str">
        <f t="shared" si="3"/>
        <v>(土)</v>
      </c>
      <c r="Q10" s="17" t="str">
        <f t="shared" si="3"/>
        <v>(日)</v>
      </c>
      <c r="R10" s="17" t="str">
        <f t="shared" si="3"/>
        <v>(月)</v>
      </c>
      <c r="S10" s="17" t="str">
        <f t="shared" si="3"/>
        <v>(火)</v>
      </c>
      <c r="T10" s="17" t="str">
        <f t="shared" si="3"/>
        <v>(水)</v>
      </c>
      <c r="U10" s="17" t="str">
        <f t="shared" si="3"/>
        <v>(木)</v>
      </c>
      <c r="V10" s="17" t="str">
        <f t="shared" si="3"/>
        <v>(金)</v>
      </c>
      <c r="W10" s="17" t="str">
        <f t="shared" si="3"/>
        <v>(土)</v>
      </c>
      <c r="X10" s="17" t="str">
        <f t="shared" si="3"/>
        <v>(日)</v>
      </c>
      <c r="Y10" s="17" t="str">
        <f t="shared" si="3"/>
        <v>(月)</v>
      </c>
      <c r="Z10" s="17" t="str">
        <f t="shared" si="3"/>
        <v>(火)</v>
      </c>
      <c r="AA10" s="17" t="str">
        <f t="shared" si="3"/>
        <v>(水)</v>
      </c>
      <c r="AB10" s="17" t="str">
        <f t="shared" si="3"/>
        <v>(木)</v>
      </c>
      <c r="AC10" s="17" t="str">
        <f t="shared" si="3"/>
        <v>(金)</v>
      </c>
      <c r="AD10" s="17" t="str">
        <f t="shared" si="3"/>
        <v>(土)</v>
      </c>
      <c r="AE10" s="17" t="str">
        <f>AE4</f>
        <v>(日)</v>
      </c>
      <c r="AF10" s="98" t="str">
        <f>AF4</f>
        <v>(月)</v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15" t="s">
        <v>20</v>
      </c>
      <c r="C19" s="416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  <c r="AF19" s="417"/>
      <c r="AG19" s="415" t="s">
        <v>21</v>
      </c>
      <c r="AH19" s="417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18">
        <f>SUM(B20:AF20)</f>
        <v>0</v>
      </c>
      <c r="AH20" s="419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412">
        <f>SUM(B21:AF21)</f>
        <v>0</v>
      </c>
      <c r="AH21" s="413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412">
        <f t="shared" ref="AG22:AG36" si="9">SUM(B22:AF22)</f>
        <v>0</v>
      </c>
      <c r="AH22" s="413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412">
        <f t="shared" si="9"/>
        <v>0</v>
      </c>
      <c r="AH23" s="413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412">
        <f t="shared" si="9"/>
        <v>0</v>
      </c>
      <c r="AH24" s="413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412">
        <f t="shared" si="9"/>
        <v>0</v>
      </c>
      <c r="AH25" s="413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412">
        <f t="shared" si="9"/>
        <v>0</v>
      </c>
      <c r="AH26" s="413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412">
        <f t="shared" si="9"/>
        <v>0</v>
      </c>
      <c r="AH27" s="413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412">
        <f t="shared" si="9"/>
        <v>0</v>
      </c>
      <c r="AH28" s="413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412">
        <f t="shared" si="9"/>
        <v>0</v>
      </c>
      <c r="AH29" s="413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412">
        <f t="shared" si="9"/>
        <v>0</v>
      </c>
      <c r="AH30" s="413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412">
        <f t="shared" si="9"/>
        <v>0</v>
      </c>
      <c r="AH31" s="413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412">
        <f t="shared" si="9"/>
        <v>0</v>
      </c>
      <c r="AH32" s="413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412">
        <f>SUM(B33:AF33)</f>
        <v>0</v>
      </c>
      <c r="AH33" s="413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412">
        <f t="shared" si="9"/>
        <v>0</v>
      </c>
      <c r="AH34" s="413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412">
        <f t="shared" si="9"/>
        <v>0</v>
      </c>
      <c r="AH35" s="413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412">
        <f t="shared" si="9"/>
        <v>0</v>
      </c>
      <c r="AH36" s="413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436">
        <f>SUM(B37:AF37)</f>
        <v>0</v>
      </c>
      <c r="AH37" s="437"/>
    </row>
    <row r="38" spans="1:35" ht="19.5" thickBot="1"/>
    <row r="39" spans="1:35" ht="70.5" customHeight="1" thickBot="1">
      <c r="A39" s="101" t="s">
        <v>149</v>
      </c>
      <c r="B39" s="13">
        <f>B3</f>
        <v>46235</v>
      </c>
      <c r="C39" s="13">
        <f>C3</f>
        <v>46236</v>
      </c>
      <c r="D39" s="13">
        <f t="shared" ref="D39:AF39" si="10">D3</f>
        <v>46237</v>
      </c>
      <c r="E39" s="13">
        <f t="shared" si="10"/>
        <v>46238</v>
      </c>
      <c r="F39" s="13">
        <f t="shared" si="10"/>
        <v>46239</v>
      </c>
      <c r="G39" s="13">
        <f t="shared" si="10"/>
        <v>46240</v>
      </c>
      <c r="H39" s="13">
        <f t="shared" si="10"/>
        <v>46241</v>
      </c>
      <c r="I39" s="13">
        <f t="shared" si="10"/>
        <v>46242</v>
      </c>
      <c r="J39" s="13">
        <f t="shared" si="10"/>
        <v>46243</v>
      </c>
      <c r="K39" s="13">
        <f t="shared" si="10"/>
        <v>46244</v>
      </c>
      <c r="L39" s="13">
        <f t="shared" si="10"/>
        <v>46245</v>
      </c>
      <c r="M39" s="13">
        <f t="shared" si="10"/>
        <v>46246</v>
      </c>
      <c r="N39" s="13">
        <f t="shared" si="10"/>
        <v>46247</v>
      </c>
      <c r="O39" s="13">
        <f t="shared" si="10"/>
        <v>46248</v>
      </c>
      <c r="P39" s="13">
        <f t="shared" si="10"/>
        <v>46249</v>
      </c>
      <c r="Q39" s="13">
        <f t="shared" si="10"/>
        <v>46250</v>
      </c>
      <c r="R39" s="13">
        <f t="shared" si="10"/>
        <v>46251</v>
      </c>
      <c r="S39" s="13">
        <f t="shared" si="10"/>
        <v>46252</v>
      </c>
      <c r="T39" s="13">
        <f t="shared" si="10"/>
        <v>46253</v>
      </c>
      <c r="U39" s="13">
        <f t="shared" si="10"/>
        <v>46254</v>
      </c>
      <c r="V39" s="13">
        <f t="shared" si="10"/>
        <v>46255</v>
      </c>
      <c r="W39" s="13">
        <f t="shared" si="10"/>
        <v>46256</v>
      </c>
      <c r="X39" s="13">
        <f t="shared" si="10"/>
        <v>46257</v>
      </c>
      <c r="Y39" s="13">
        <f t="shared" si="10"/>
        <v>46258</v>
      </c>
      <c r="Z39" s="13">
        <f t="shared" si="10"/>
        <v>46259</v>
      </c>
      <c r="AA39" s="13">
        <f t="shared" si="10"/>
        <v>46260</v>
      </c>
      <c r="AB39" s="13">
        <f t="shared" si="10"/>
        <v>46261</v>
      </c>
      <c r="AC39" s="13">
        <f t="shared" si="10"/>
        <v>46262</v>
      </c>
      <c r="AD39" s="13">
        <f t="shared" si="10"/>
        <v>46263</v>
      </c>
      <c r="AE39" s="13">
        <f t="shared" si="10"/>
        <v>46264</v>
      </c>
      <c r="AF39" s="13">
        <f t="shared" si="10"/>
        <v>46265</v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85">
        <f>IF(ISERROR(AG42/AG40),0,AG42/AG40)</f>
        <v>0</v>
      </c>
      <c r="AI40" s="385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86"/>
      <c r="AI41" s="386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87"/>
      <c r="AI42" s="387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85">
        <f>IF(ISERROR(AG45/AG43),0,AG45/AG43)</f>
        <v>0</v>
      </c>
      <c r="AI43" s="385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86"/>
      <c r="AI44" s="386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87"/>
      <c r="AI45" s="387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85">
        <f t="shared" ref="AH46" si="15">IF(ISERROR(AG48/AG46),0,AG48/AG46)</f>
        <v>0</v>
      </c>
      <c r="AI46" s="385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86"/>
      <c r="AI47" s="386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87"/>
      <c r="AI48" s="387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85">
        <f>IF(ISERROR(AG51/AG49),0,AG51/AG49)</f>
        <v>0</v>
      </c>
      <c r="AI49" s="385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86"/>
      <c r="AI50" s="386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87"/>
      <c r="AI51" s="387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85">
        <f t="shared" ref="AH52" si="19">IF(ISERROR(AG54/AG52),0,AG54/AG52)</f>
        <v>0</v>
      </c>
      <c r="AI52" s="385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86"/>
      <c r="AI53" s="386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87"/>
      <c r="AI54" s="387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85">
        <f>IF(ISERROR(AG57/AG55),0,AG57/AG55)</f>
        <v>0</v>
      </c>
      <c r="AI55" s="385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86"/>
      <c r="AI56" s="386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87"/>
      <c r="AI57" s="387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85">
        <f t="shared" ref="AH58" si="24">IF(ISERROR(AG60/AG58),0,AG60/AG58)</f>
        <v>0</v>
      </c>
      <c r="AI58" s="385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86"/>
      <c r="AI59" s="386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87"/>
      <c r="AI60" s="387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85">
        <f t="shared" ref="AH61" si="27">IF(ISERROR(AG63/AG61),0,AG63/AG61)</f>
        <v>0</v>
      </c>
      <c r="AI61" s="385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86"/>
      <c r="AI62" s="386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87"/>
      <c r="AI63" s="387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85">
        <f>IF(ISERROR(AG66/AG64),0,AG66/AG64)</f>
        <v>0</v>
      </c>
      <c r="AI64" s="385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86"/>
      <c r="AI65" s="386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87"/>
      <c r="AI66" s="387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85">
        <f t="shared" ref="AH67" si="32">IF(ISERROR(AG69/AG67),0,AG69/AG67)</f>
        <v>0</v>
      </c>
      <c r="AI67" s="385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86"/>
      <c r="AI68" s="386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87"/>
      <c r="AI69" s="387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85">
        <f t="shared" ref="AH70" si="35">IF(ISERROR(AG72/AG70),0,AG72/AG70)</f>
        <v>0</v>
      </c>
      <c r="AI70" s="385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86"/>
      <c r="AI71" s="386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87"/>
      <c r="AI72" s="387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85">
        <f>IF(ISERROR(AG75/AG73),0,AG75/AG73)</f>
        <v>0</v>
      </c>
      <c r="AI73" s="385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86"/>
      <c r="AI74" s="386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87"/>
      <c r="AI75" s="387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85">
        <f t="shared" ref="AH76" si="40">IF(ISERROR(AG78/AG76),0,AG78/AG76)</f>
        <v>0</v>
      </c>
      <c r="AI76" s="385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86"/>
      <c r="AI77" s="386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87"/>
      <c r="AI78" s="387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85">
        <f t="shared" ref="AH79" si="43">IF(ISERROR(AG81/AG79),0,AG81/AG79)</f>
        <v>0</v>
      </c>
      <c r="AI79" s="385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86"/>
      <c r="AI80" s="386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87"/>
      <c r="AI81" s="387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85">
        <f>IF(ISERROR(AG84/AG82),0,AG84/AG82)</f>
        <v>0</v>
      </c>
      <c r="AI82" s="385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86"/>
      <c r="AI83" s="386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87"/>
      <c r="AI84" s="387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85">
        <f>IF(ISERROR(AG87/AG85),0,AG87/AG85)</f>
        <v>0</v>
      </c>
      <c r="AI85" s="385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86"/>
      <c r="AI86" s="386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87"/>
      <c r="AI87" s="387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85">
        <f>IF(ISERROR(AG90/AG88),0,AG90/AG88)</f>
        <v>0</v>
      </c>
      <c r="AI88" s="385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86"/>
      <c r="AI89" s="386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87"/>
      <c r="AI90" s="387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85">
        <f>IF(ISERROR(AG93/AG91),0,AG93/AG91)</f>
        <v>0</v>
      </c>
      <c r="AI91" s="385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86"/>
      <c r="AI92" s="386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87"/>
      <c r="AI93" s="387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10">
        <f>SUM(AG42+AG45+AG48+AG51+AG54+AG57+AG60+AG63+AG66+AG69+AG72+AG75+AG78+AG81+AG84+AG87+AG90+AG93)</f>
        <v>0</v>
      </c>
      <c r="AI94" s="411"/>
    </row>
    <row r="95" spans="1:35" s="29" customFormat="1" ht="36" customHeight="1" thickBot="1">
      <c r="A95" s="400" t="s">
        <v>151</v>
      </c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2"/>
      <c r="P95" s="398" t="s">
        <v>25</v>
      </c>
      <c r="Q95" s="403"/>
      <c r="R95" s="399"/>
      <c r="S95" s="398" t="s">
        <v>26</v>
      </c>
      <c r="T95" s="399"/>
      <c r="V95" s="406" t="s">
        <v>186</v>
      </c>
      <c r="W95" s="406"/>
      <c r="X95" s="406"/>
      <c r="Y95" s="406"/>
      <c r="Z95" s="406"/>
      <c r="AA95" s="406"/>
    </row>
    <row r="96" spans="1:35" s="29" customFormat="1" ht="37.5" customHeight="1" thickBot="1">
      <c r="A96" s="121" t="s">
        <v>27</v>
      </c>
      <c r="B96" s="408" t="s">
        <v>2</v>
      </c>
      <c r="C96" s="409"/>
      <c r="D96" s="408" t="s">
        <v>152</v>
      </c>
      <c r="E96" s="409"/>
      <c r="F96" s="408" t="s">
        <v>14</v>
      </c>
      <c r="G96" s="409"/>
      <c r="H96" s="408" t="s">
        <v>15</v>
      </c>
      <c r="I96" s="433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04">
        <f>COUNTIFS(日計表!$I$5:$I$2004,P96)</f>
        <v>0</v>
      </c>
      <c r="R96" s="405"/>
      <c r="S96" s="396" t="str">
        <f>IFERROR(Q96/Q$101,"0")</f>
        <v>0</v>
      </c>
      <c r="T96" s="397"/>
      <c r="V96" s="392" t="s">
        <v>158</v>
      </c>
      <c r="W96" s="393">
        <f>COUNTIFS(日計表!$AC$5:$AC$2004,V96)+X99+X100+X101+X102+X103+X104+X105+X106+X107+X108+X109+X110+X111+X112+X113</f>
        <v>0</v>
      </c>
      <c r="X96" s="393"/>
      <c r="Y96" s="392" t="s">
        <v>139</v>
      </c>
      <c r="Z96" s="393">
        <f>COUNTIFS(日計表!$AC$5:$AC$2004,Y96)</f>
        <v>0</v>
      </c>
      <c r="AA96" s="393"/>
    </row>
    <row r="97" spans="1:27" s="29" customFormat="1" ht="42" customHeight="1" thickBot="1">
      <c r="A97" s="32">
        <f>ドロップダウンリスト!A3</f>
        <v>0</v>
      </c>
      <c r="B97" s="371">
        <f>SUMIFS(日計表!$V$5:$V$2004,日計表!$D$5:$D$2004,集計シート!A97)</f>
        <v>0</v>
      </c>
      <c r="C97" s="371"/>
      <c r="D97" s="371">
        <f>SUMIFS(日計表!$U$5:$U$2004,日計表!$D$5:$D$2004,集計シート!A97)</f>
        <v>0</v>
      </c>
      <c r="E97" s="371"/>
      <c r="F97" s="372" t="e">
        <f>B97/D97</f>
        <v>#DIV/0!</v>
      </c>
      <c r="G97" s="372"/>
      <c r="H97" s="369" t="e">
        <f>B97/K97</f>
        <v>#DIV/0!</v>
      </c>
      <c r="I97" s="370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381">
        <f>COUNTIFS(日計表!$I$5:$I$2004,P97)</f>
        <v>0</v>
      </c>
      <c r="R97" s="382"/>
      <c r="S97" s="388" t="str">
        <f>IFERROR(Q97/Q$101,"0")</f>
        <v>0</v>
      </c>
      <c r="T97" s="389"/>
      <c r="V97" s="392"/>
      <c r="W97" s="393"/>
      <c r="X97" s="393"/>
      <c r="Y97" s="392"/>
      <c r="Z97" s="393"/>
      <c r="AA97" s="393"/>
    </row>
    <row r="98" spans="1:27" s="29" customFormat="1" ht="42" customHeight="1" thickBot="1">
      <c r="A98" s="32">
        <f>ドロップダウンリスト!A4</f>
        <v>0</v>
      </c>
      <c r="B98" s="371">
        <f>SUMIFS(日計表!$V$5:$V$2004,日計表!$D$5:$D$2004,集計シート!A98)</f>
        <v>0</v>
      </c>
      <c r="C98" s="371"/>
      <c r="D98" s="371">
        <f>SUMIFS(日計表!$U$5:$U$2004,日計表!$D$5:$D$2004,集計シート!A98)</f>
        <v>0</v>
      </c>
      <c r="E98" s="371"/>
      <c r="F98" s="372" t="e">
        <f>B98/D98</f>
        <v>#DIV/0!</v>
      </c>
      <c r="G98" s="372"/>
      <c r="H98" s="369" t="e">
        <f t="shared" ref="H98:H110" si="53">B98/K98</f>
        <v>#DIV/0!</v>
      </c>
      <c r="I98" s="370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381">
        <f>COUNTIFS(日計表!$I$5:$I$2004,P98)</f>
        <v>0</v>
      </c>
      <c r="R98" s="382"/>
      <c r="S98" s="388" t="str">
        <f>IFERROR(Q98/Q$101,"0")</f>
        <v>0</v>
      </c>
      <c r="T98" s="389"/>
      <c r="V98" s="407" t="s">
        <v>41</v>
      </c>
      <c r="W98" s="394"/>
      <c r="X98" s="394" t="s">
        <v>42</v>
      </c>
      <c r="Y98" s="395"/>
    </row>
    <row r="99" spans="1:27" s="29" customFormat="1" ht="42" customHeight="1">
      <c r="A99" s="32">
        <f>ドロップダウンリスト!A5</f>
        <v>0</v>
      </c>
      <c r="B99" s="371">
        <f>SUMIFS(日計表!$V$5:$V$2004,日計表!$D$5:$D$2004,集計シート!A99)</f>
        <v>0</v>
      </c>
      <c r="C99" s="371"/>
      <c r="D99" s="371">
        <f>SUMIFS(日計表!$U$5:$U$2004,日計表!$D$5:$D$2004,集計シート!A99)</f>
        <v>0</v>
      </c>
      <c r="E99" s="371"/>
      <c r="F99" s="372" t="e">
        <f>B99/D99</f>
        <v>#DIV/0!</v>
      </c>
      <c r="G99" s="372"/>
      <c r="H99" s="369" t="e">
        <f t="shared" si="53"/>
        <v>#DIV/0!</v>
      </c>
      <c r="I99" s="370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381">
        <f>COUNTIFS(日計表!$I$5:$I$2004,P99)</f>
        <v>0</v>
      </c>
      <c r="R99" s="382"/>
      <c r="S99" s="388" t="str">
        <f t="shared" ref="S99:S100" si="55">IFERROR(Q99/Q$101,"0")</f>
        <v>0</v>
      </c>
      <c r="T99" s="389"/>
      <c r="V99" s="434">
        <f>ドロップダウンリスト!O5</f>
        <v>0</v>
      </c>
      <c r="W99" s="435"/>
      <c r="X99" s="431">
        <f>COUNTIFS(日計表!$AC$5:$AC$2004,V99)</f>
        <v>0</v>
      </c>
      <c r="Y99" s="432"/>
    </row>
    <row r="100" spans="1:27" s="29" customFormat="1" ht="42" customHeight="1" thickBot="1">
      <c r="A100" s="32">
        <f>ドロップダウンリスト!A6</f>
        <v>0</v>
      </c>
      <c r="B100" s="371">
        <f>SUMIFS(日計表!$V$5:$V$2004,日計表!$D$5:$D$2004,集計シート!A100)</f>
        <v>0</v>
      </c>
      <c r="C100" s="371"/>
      <c r="D100" s="371">
        <f>SUMIFS(日計表!$U$5:$U$2004,日計表!$D$5:$D$2004,集計シート!A100)</f>
        <v>0</v>
      </c>
      <c r="E100" s="371"/>
      <c r="F100" s="372" t="e">
        <f t="shared" ref="F100:F111" si="56">B100/D100</f>
        <v>#DIV/0!</v>
      </c>
      <c r="G100" s="372"/>
      <c r="H100" s="369" t="e">
        <f t="shared" si="53"/>
        <v>#DIV/0!</v>
      </c>
      <c r="I100" s="370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383">
        <f>COUNTIFS(日計表!$I$5:$I$2004,P100)</f>
        <v>0</v>
      </c>
      <c r="R100" s="384"/>
      <c r="S100" s="390" t="str">
        <f t="shared" si="55"/>
        <v>0</v>
      </c>
      <c r="T100" s="391"/>
      <c r="V100" s="364">
        <f>ドロップダウンリスト!O6</f>
        <v>0</v>
      </c>
      <c r="W100" s="365"/>
      <c r="X100" s="366">
        <f>COUNTIFS(日計表!$AC$5:$AC$2004,V100)</f>
        <v>0</v>
      </c>
      <c r="Y100" s="367"/>
    </row>
    <row r="101" spans="1:27" s="29" customFormat="1" ht="42" customHeight="1" thickBot="1">
      <c r="A101" s="32">
        <f>ドロップダウンリスト!A7</f>
        <v>0</v>
      </c>
      <c r="B101" s="371">
        <f>SUMIFS(日計表!$V$5:$V$2004,日計表!$D$5:$D$2004,集計シート!A101)</f>
        <v>0</v>
      </c>
      <c r="C101" s="371"/>
      <c r="D101" s="371">
        <f>SUMIFS(日計表!$U$5:$U$2004,日計表!$D$5:$D$2004,集計シート!A101)</f>
        <v>0</v>
      </c>
      <c r="E101" s="371"/>
      <c r="F101" s="372" t="e">
        <f t="shared" si="56"/>
        <v>#DIV/0!</v>
      </c>
      <c r="G101" s="372"/>
      <c r="H101" s="369" t="e">
        <f t="shared" si="53"/>
        <v>#DIV/0!</v>
      </c>
      <c r="I101" s="370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429">
        <f>SUM(Q96:R100)</f>
        <v>0</v>
      </c>
      <c r="R101" s="430"/>
      <c r="S101" s="143"/>
      <c r="T101" s="143"/>
      <c r="V101" s="364">
        <f>ドロップダウンリスト!O7</f>
        <v>0</v>
      </c>
      <c r="W101" s="365"/>
      <c r="X101" s="366">
        <f>COUNTIFS(日計表!$AC$5:$AC$2004,V101)</f>
        <v>0</v>
      </c>
      <c r="Y101" s="367"/>
    </row>
    <row r="102" spans="1:27" s="29" customFormat="1" ht="42" customHeight="1">
      <c r="A102" s="32">
        <f>ドロップダウンリスト!A8</f>
        <v>0</v>
      </c>
      <c r="B102" s="371">
        <f>SUMIFS(日計表!$V$5:$V$2004,日計表!$D$5:$D$2004,集計シート!A102)</f>
        <v>0</v>
      </c>
      <c r="C102" s="371"/>
      <c r="D102" s="371">
        <f>SUMIFS(日計表!$U$5:$U$2004,日計表!$D$5:$D$2004,集計シート!A102)</f>
        <v>0</v>
      </c>
      <c r="E102" s="371"/>
      <c r="F102" s="372" t="e">
        <f t="shared" si="56"/>
        <v>#DIV/0!</v>
      </c>
      <c r="G102" s="372"/>
      <c r="H102" s="369" t="e">
        <f t="shared" si="53"/>
        <v>#DIV/0!</v>
      </c>
      <c r="I102" s="370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64">
        <f>ドロップダウンリスト!O8</f>
        <v>0</v>
      </c>
      <c r="W102" s="365"/>
      <c r="X102" s="366">
        <f>COUNTIFS(日計表!$AC$5:$AC$2004,V102)</f>
        <v>0</v>
      </c>
      <c r="Y102" s="367"/>
    </row>
    <row r="103" spans="1:27" s="29" customFormat="1" ht="42" customHeight="1" thickBot="1">
      <c r="A103" s="32">
        <f>ドロップダウンリスト!A9</f>
        <v>0</v>
      </c>
      <c r="B103" s="371">
        <f>SUMIFS(日計表!$V$5:$V$2004,日計表!$D$5:$D$2004,集計シート!A103)</f>
        <v>0</v>
      </c>
      <c r="C103" s="371"/>
      <c r="D103" s="371">
        <f>SUMIFS(日計表!$U$5:$U$2004,日計表!$D$5:$D$2004,集計シート!A103)</f>
        <v>0</v>
      </c>
      <c r="E103" s="371"/>
      <c r="F103" s="372" t="e">
        <f t="shared" si="56"/>
        <v>#DIV/0!</v>
      </c>
      <c r="G103" s="372"/>
      <c r="H103" s="369" t="e">
        <f t="shared" si="53"/>
        <v>#DIV/0!</v>
      </c>
      <c r="I103" s="370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64">
        <f>ドロップダウンリスト!O9</f>
        <v>0</v>
      </c>
      <c r="W103" s="365"/>
      <c r="X103" s="366">
        <f>COUNTIFS(日計表!$AC$5:$AC$2004,V103)</f>
        <v>0</v>
      </c>
      <c r="Y103" s="367"/>
    </row>
    <row r="104" spans="1:27" s="29" customFormat="1" ht="42" customHeight="1" thickBot="1">
      <c r="A104" s="32">
        <f>ドロップダウンリスト!A10</f>
        <v>0</v>
      </c>
      <c r="B104" s="371">
        <f>SUMIFS(日計表!$V$5:$V$2004,日計表!$D$5:$D$2004,集計シート!A104)</f>
        <v>0</v>
      </c>
      <c r="C104" s="371"/>
      <c r="D104" s="371">
        <f>SUMIFS(日計表!$U$5:$U$2004,日計表!$D$5:$D$2004,集計シート!A104)</f>
        <v>0</v>
      </c>
      <c r="E104" s="371"/>
      <c r="F104" s="372" t="e">
        <f t="shared" si="56"/>
        <v>#DIV/0!</v>
      </c>
      <c r="G104" s="372"/>
      <c r="H104" s="369" t="e">
        <f t="shared" si="53"/>
        <v>#DIV/0!</v>
      </c>
      <c r="I104" s="370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379" t="s">
        <v>155</v>
      </c>
      <c r="Q104" s="380"/>
      <c r="R104" s="379" t="s">
        <v>154</v>
      </c>
      <c r="S104" s="380"/>
      <c r="V104" s="364">
        <f>ドロップダウンリスト!O10</f>
        <v>0</v>
      </c>
      <c r="W104" s="365"/>
      <c r="X104" s="366">
        <f>COUNTIFS(日計表!$AC$5:$AC$2004,V104)</f>
        <v>0</v>
      </c>
      <c r="Y104" s="367"/>
    </row>
    <row r="105" spans="1:27" s="29" customFormat="1" ht="42" customHeight="1">
      <c r="A105" s="32">
        <f>ドロップダウンリスト!A11</f>
        <v>0</v>
      </c>
      <c r="B105" s="371">
        <f>SUMIFS(日計表!$V$5:$V$2004,日計表!$D$5:$D$2004,集計シート!A105)</f>
        <v>0</v>
      </c>
      <c r="C105" s="371"/>
      <c r="D105" s="371">
        <f>SUMIFS(日計表!$U$5:$U$2004,日計表!$D$5:$D$2004,集計シート!A105)</f>
        <v>0</v>
      </c>
      <c r="E105" s="371"/>
      <c r="F105" s="372" t="e">
        <f t="shared" si="56"/>
        <v>#DIV/0!</v>
      </c>
      <c r="G105" s="372"/>
      <c r="H105" s="369" t="e">
        <f t="shared" si="53"/>
        <v>#DIV/0!</v>
      </c>
      <c r="I105" s="370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373">
        <f>COUNTIFS(日計表!$F$5:$F$2004,"出張")</f>
        <v>0</v>
      </c>
      <c r="Q105" s="374"/>
      <c r="R105" s="373">
        <f>来店数・天気・気温・スタッフ別接客数!G35</f>
        <v>0</v>
      </c>
      <c r="S105" s="374"/>
      <c r="V105" s="364">
        <f>ドロップダウンリスト!O11</f>
        <v>0</v>
      </c>
      <c r="W105" s="365"/>
      <c r="X105" s="366">
        <f>COUNTIFS(日計表!$AC$5:$AC$2004,V105)</f>
        <v>0</v>
      </c>
      <c r="Y105" s="367"/>
    </row>
    <row r="106" spans="1:27" s="29" customFormat="1" ht="42" customHeight="1">
      <c r="A106" s="32">
        <f>ドロップダウンリスト!A12</f>
        <v>0</v>
      </c>
      <c r="B106" s="371">
        <f>SUMIFS(日計表!$V$5:$V$2004,日計表!$D$5:$D$2004,集計シート!A106)</f>
        <v>0</v>
      </c>
      <c r="C106" s="371"/>
      <c r="D106" s="371">
        <f>SUMIFS(日計表!$U$5:$U$2004,日計表!$D$5:$D$2004,集計シート!A106)</f>
        <v>0</v>
      </c>
      <c r="E106" s="371"/>
      <c r="F106" s="372" t="e">
        <f t="shared" si="56"/>
        <v>#DIV/0!</v>
      </c>
      <c r="G106" s="372"/>
      <c r="H106" s="369" t="e">
        <f t="shared" si="53"/>
        <v>#DIV/0!</v>
      </c>
      <c r="I106" s="370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75"/>
      <c r="Q106" s="376"/>
      <c r="R106" s="375"/>
      <c r="S106" s="376"/>
      <c r="V106" s="364">
        <f>ドロップダウンリスト!O12</f>
        <v>0</v>
      </c>
      <c r="W106" s="365"/>
      <c r="X106" s="366">
        <f>COUNTIFS(日計表!$AC$5:$AC$2004,V106)</f>
        <v>0</v>
      </c>
      <c r="Y106" s="367"/>
    </row>
    <row r="107" spans="1:27" s="29" customFormat="1" ht="42" customHeight="1" thickBot="1">
      <c r="A107" s="32">
        <f>ドロップダウンリスト!A13</f>
        <v>0</v>
      </c>
      <c r="B107" s="371">
        <f>SUMIFS(日計表!$V$5:$V$2004,日計表!$D$5:$D$2004,集計シート!A107)</f>
        <v>0</v>
      </c>
      <c r="C107" s="371"/>
      <c r="D107" s="371">
        <f>SUMIFS(日計表!$U$5:$U$2004,日計表!$D$5:$D$2004,集計シート!A107)</f>
        <v>0</v>
      </c>
      <c r="E107" s="371"/>
      <c r="F107" s="372" t="e">
        <f t="shared" si="56"/>
        <v>#DIV/0!</v>
      </c>
      <c r="G107" s="372"/>
      <c r="H107" s="369" t="e">
        <f t="shared" si="53"/>
        <v>#DIV/0!</v>
      </c>
      <c r="I107" s="370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77"/>
      <c r="Q107" s="378"/>
      <c r="R107" s="377"/>
      <c r="S107" s="378"/>
      <c r="V107" s="364">
        <f>ドロップダウンリスト!O13</f>
        <v>0</v>
      </c>
      <c r="W107" s="365"/>
      <c r="X107" s="366">
        <f>COUNTIFS(日計表!$AC$5:$AC$2004,V107)</f>
        <v>0</v>
      </c>
      <c r="Y107" s="367"/>
    </row>
    <row r="108" spans="1:27" s="29" customFormat="1" ht="42" customHeight="1" thickBot="1">
      <c r="A108" s="32">
        <f>ドロップダウンリスト!A14</f>
        <v>0</v>
      </c>
      <c r="B108" s="371">
        <f>SUMIFS(日計表!$V$5:$V$2004,日計表!$D$5:$D$2004,集計シート!A108)</f>
        <v>0</v>
      </c>
      <c r="C108" s="371"/>
      <c r="D108" s="371">
        <f>SUMIFS(日計表!$U$5:$U$2004,日計表!$D$5:$D$2004,集計シート!A108)</f>
        <v>0</v>
      </c>
      <c r="E108" s="371"/>
      <c r="F108" s="372" t="e">
        <f t="shared" si="56"/>
        <v>#DIV/0!</v>
      </c>
      <c r="G108" s="372"/>
      <c r="H108" s="369" t="e">
        <f t="shared" si="53"/>
        <v>#DIV/0!</v>
      </c>
      <c r="I108" s="370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438" t="s">
        <v>175</v>
      </c>
      <c r="Q108" s="439"/>
      <c r="R108" s="439"/>
      <c r="S108" s="440"/>
      <c r="V108" s="364">
        <f>ドロップダウンリスト!O14</f>
        <v>0</v>
      </c>
      <c r="W108" s="365"/>
      <c r="X108" s="366">
        <f>COUNTIFS(日計表!$AC$5:$AC$2004,V108)</f>
        <v>0</v>
      </c>
      <c r="Y108" s="367"/>
    </row>
    <row r="109" spans="1:27" s="29" customFormat="1" ht="42" customHeight="1">
      <c r="A109" s="32">
        <f>ドロップダウンリスト!A15</f>
        <v>0</v>
      </c>
      <c r="B109" s="371">
        <f>SUMIFS(日計表!$V$5:$V$2004,日計表!$D$5:$D$2004,集計シート!A109)</f>
        <v>0</v>
      </c>
      <c r="C109" s="371"/>
      <c r="D109" s="371">
        <f>SUMIFS(日計表!$U$5:$U$2004,日計表!$D$5:$D$2004,集計シート!A109)</f>
        <v>0</v>
      </c>
      <c r="E109" s="371"/>
      <c r="F109" s="372" t="e">
        <f t="shared" si="56"/>
        <v>#DIV/0!</v>
      </c>
      <c r="G109" s="372"/>
      <c r="H109" s="369" t="e">
        <f t="shared" si="53"/>
        <v>#DIV/0!</v>
      </c>
      <c r="I109" s="370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75">
        <f>来店数・天気・気温・スタッフ別接客数!E35</f>
        <v>0</v>
      </c>
      <c r="Q109" s="449"/>
      <c r="R109" s="449"/>
      <c r="S109" s="376"/>
      <c r="V109" s="364">
        <f>ドロップダウンリスト!O15</f>
        <v>0</v>
      </c>
      <c r="W109" s="365"/>
      <c r="X109" s="366">
        <f>COUNTIFS(日計表!$AC$5:$AC$2004,V109)</f>
        <v>0</v>
      </c>
      <c r="Y109" s="367"/>
    </row>
    <row r="110" spans="1:27" s="29" customFormat="1" ht="42" customHeight="1">
      <c r="A110" s="32">
        <f>ドロップダウンリスト!A16</f>
        <v>0</v>
      </c>
      <c r="B110" s="371">
        <f>SUMIFS(日計表!$V$5:$V$2004,日計表!$D$5:$D$2004,集計シート!A110)</f>
        <v>0</v>
      </c>
      <c r="C110" s="371"/>
      <c r="D110" s="371">
        <f>SUMIFS(日計表!$U$5:$U$2004,日計表!$D$5:$D$2004,集計シート!A110)</f>
        <v>0</v>
      </c>
      <c r="E110" s="371"/>
      <c r="F110" s="372" t="e">
        <f t="shared" si="56"/>
        <v>#DIV/0!</v>
      </c>
      <c r="G110" s="372"/>
      <c r="H110" s="369" t="e">
        <f t="shared" si="53"/>
        <v>#DIV/0!</v>
      </c>
      <c r="I110" s="370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75"/>
      <c r="Q110" s="449"/>
      <c r="R110" s="449"/>
      <c r="S110" s="376"/>
      <c r="V110" s="364">
        <f>ドロップダウンリスト!O16</f>
        <v>0</v>
      </c>
      <c r="W110" s="365"/>
      <c r="X110" s="366">
        <f>COUNTIFS(日計表!$AC$5:$AC$2004,V110)</f>
        <v>0</v>
      </c>
      <c r="Y110" s="367"/>
    </row>
    <row r="111" spans="1:27" s="29" customFormat="1" ht="42" customHeight="1" thickBot="1">
      <c r="A111" s="120">
        <f>ドロップダウンリスト!A17</f>
        <v>0</v>
      </c>
      <c r="B111" s="448">
        <f>SUMIFS(日計表!$V$5:$V$2004,日計表!$D$5:$D$2004,集計シート!A111)</f>
        <v>0</v>
      </c>
      <c r="C111" s="448"/>
      <c r="D111" s="448">
        <f>SUMIFS(日計表!$U$5:$U$2004,日計表!$D$5:$D$2004,集計シート!A111)</f>
        <v>0</v>
      </c>
      <c r="E111" s="448"/>
      <c r="F111" s="453" t="e">
        <f t="shared" si="56"/>
        <v>#DIV/0!</v>
      </c>
      <c r="G111" s="453"/>
      <c r="H111" s="451" t="e">
        <f>B111/K111</f>
        <v>#DIV/0!</v>
      </c>
      <c r="I111" s="452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77"/>
      <c r="Q111" s="450"/>
      <c r="R111" s="450"/>
      <c r="S111" s="378"/>
      <c r="V111" s="364">
        <f>ドロップダウンリスト!O17</f>
        <v>0</v>
      </c>
      <c r="W111" s="365"/>
      <c r="X111" s="366">
        <f>COUNTIFS(日計表!$AC$5:$AC$2004,V111)</f>
        <v>0</v>
      </c>
      <c r="Y111" s="367"/>
    </row>
    <row r="112" spans="1:27" s="29" customFormat="1" ht="39" thickBot="1">
      <c r="V112" s="364">
        <f>ドロップダウンリスト!O18</f>
        <v>0</v>
      </c>
      <c r="W112" s="365"/>
      <c r="X112" s="366">
        <f>COUNTIFS(日計表!$AC$5:$AC$2004,V112)</f>
        <v>0</v>
      </c>
      <c r="Y112" s="367"/>
    </row>
    <row r="113" spans="1:36" s="29" customFormat="1" ht="42" customHeight="1" thickBot="1">
      <c r="A113" s="441" t="s">
        <v>156</v>
      </c>
      <c r="B113" s="442"/>
      <c r="C113" s="442"/>
      <c r="D113" s="442"/>
      <c r="E113" s="442"/>
      <c r="F113" s="442"/>
      <c r="G113" s="442"/>
      <c r="H113" s="442"/>
      <c r="I113" s="443"/>
      <c r="V113" s="446">
        <f>ドロップダウンリスト!O19</f>
        <v>0</v>
      </c>
      <c r="W113" s="447"/>
      <c r="X113" s="444">
        <f>COUNTIFS(日計表!$AC$5:$AC$2004,V113)</f>
        <v>0</v>
      </c>
      <c r="Y113" s="445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360" t="s">
        <v>169</v>
      </c>
      <c r="L115" s="360"/>
      <c r="M115" s="145">
        <f>B125</f>
        <v>0</v>
      </c>
      <c r="O115" s="359" t="str">
        <f>ドロップダウンリスト!B3</f>
        <v>10時台</v>
      </c>
      <c r="P115" s="359"/>
      <c r="Q115" s="145">
        <f t="shared" ref="Q115:Q124" si="64">I115</f>
        <v>0</v>
      </c>
      <c r="R115" s="126"/>
      <c r="S115" s="359" t="s">
        <v>66</v>
      </c>
      <c r="T115" s="359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361" t="s">
        <v>163</v>
      </c>
      <c r="L116" s="362"/>
      <c r="M116" s="145">
        <f>C125</f>
        <v>0</v>
      </c>
      <c r="O116" s="359" t="str">
        <f>ドロップダウンリスト!B4</f>
        <v>11時台</v>
      </c>
      <c r="P116" s="359"/>
      <c r="Q116" s="145">
        <f t="shared" si="64"/>
        <v>0</v>
      </c>
      <c r="R116" s="122"/>
      <c r="S116" s="359" t="s">
        <v>68</v>
      </c>
      <c r="T116" s="359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361" t="s">
        <v>164</v>
      </c>
      <c r="L117" s="362"/>
      <c r="M117" s="145">
        <f>D125</f>
        <v>0</v>
      </c>
      <c r="O117" s="359" t="str">
        <f>ドロップダウンリスト!B5</f>
        <v>12時台</v>
      </c>
      <c r="P117" s="359"/>
      <c r="Q117" s="145">
        <f t="shared" si="64"/>
        <v>0</v>
      </c>
      <c r="R117" s="122"/>
      <c r="S117" s="359" t="s">
        <v>70</v>
      </c>
      <c r="T117" s="359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361" t="s">
        <v>165</v>
      </c>
      <c r="L118" s="362"/>
      <c r="M118" s="145">
        <f>E125</f>
        <v>0</v>
      </c>
      <c r="O118" s="359" t="str">
        <f>ドロップダウンリスト!B6</f>
        <v>13時台</v>
      </c>
      <c r="P118" s="359"/>
      <c r="Q118" s="145">
        <f t="shared" si="64"/>
        <v>0</v>
      </c>
      <c r="R118" s="122"/>
      <c r="S118" s="359" t="s">
        <v>72</v>
      </c>
      <c r="T118" s="359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361" t="s">
        <v>166</v>
      </c>
      <c r="L119" s="362"/>
      <c r="M119" s="145">
        <f>F125</f>
        <v>0</v>
      </c>
      <c r="O119" s="359" t="str">
        <f>ドロップダウンリスト!B7</f>
        <v>14時台</v>
      </c>
      <c r="P119" s="359"/>
      <c r="Q119" s="145">
        <f t="shared" si="64"/>
        <v>0</v>
      </c>
      <c r="R119" s="122"/>
      <c r="S119" s="359" t="s">
        <v>74</v>
      </c>
      <c r="T119" s="359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361" t="s">
        <v>167</v>
      </c>
      <c r="L120" s="362"/>
      <c r="M120" s="145">
        <f>G125</f>
        <v>0</v>
      </c>
      <c r="O120" s="359" t="str">
        <f>ドロップダウンリスト!B8</f>
        <v>15時台</v>
      </c>
      <c r="P120" s="359"/>
      <c r="Q120" s="145">
        <f t="shared" si="64"/>
        <v>0</v>
      </c>
      <c r="R120" s="122"/>
      <c r="S120" s="359" t="s">
        <v>76</v>
      </c>
      <c r="T120" s="359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361" t="s">
        <v>168</v>
      </c>
      <c r="L121" s="362"/>
      <c r="M121" s="145">
        <f>H125</f>
        <v>0</v>
      </c>
      <c r="O121" s="359" t="str">
        <f>ドロップダウンリスト!B9</f>
        <v>16時台</v>
      </c>
      <c r="P121" s="359"/>
      <c r="Q121" s="145">
        <f t="shared" si="64"/>
        <v>0</v>
      </c>
      <c r="R121" s="122"/>
      <c r="S121" s="359" t="s">
        <v>78</v>
      </c>
      <c r="T121" s="359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63"/>
      <c r="L122" s="363"/>
      <c r="M122" s="146"/>
      <c r="O122" s="359" t="str">
        <f>ドロップダウンリスト!B10</f>
        <v>17時台</v>
      </c>
      <c r="P122" s="359"/>
      <c r="Q122" s="145">
        <f t="shared" si="64"/>
        <v>0</v>
      </c>
      <c r="R122" s="122"/>
      <c r="S122" s="359" t="s">
        <v>80</v>
      </c>
      <c r="T122" s="359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63"/>
      <c r="L123" s="363"/>
      <c r="M123" s="146"/>
      <c r="O123" s="359" t="str">
        <f>ドロップダウンリスト!B11</f>
        <v>18時台</v>
      </c>
      <c r="P123" s="359"/>
      <c r="Q123" s="145">
        <f t="shared" si="64"/>
        <v>0</v>
      </c>
      <c r="R123" s="122"/>
      <c r="S123" s="359" t="s">
        <v>115</v>
      </c>
      <c r="T123" s="359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63"/>
      <c r="L124" s="363"/>
      <c r="M124" s="146"/>
      <c r="N124" s="122"/>
      <c r="O124" s="359" t="str">
        <f>ドロップダウンリスト!B12</f>
        <v>19時以降</v>
      </c>
      <c r="P124" s="359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(土)</v>
      </c>
      <c r="C127" s="155" t="str">
        <f t="shared" si="67"/>
        <v>(日)</v>
      </c>
      <c r="D127" s="155" t="str">
        <f t="shared" si="67"/>
        <v>(月)</v>
      </c>
      <c r="E127" s="155" t="str">
        <f t="shared" si="67"/>
        <v>(火)</v>
      </c>
      <c r="F127" s="155" t="str">
        <f t="shared" si="67"/>
        <v>(水)</v>
      </c>
      <c r="G127" s="155" t="str">
        <f t="shared" si="67"/>
        <v>(木)</v>
      </c>
      <c r="H127" s="155" t="str">
        <f t="shared" si="67"/>
        <v>(金)</v>
      </c>
      <c r="I127" s="155" t="str">
        <f t="shared" si="67"/>
        <v>(土)</v>
      </c>
      <c r="J127" s="155" t="str">
        <f t="shared" si="67"/>
        <v>(日)</v>
      </c>
      <c r="K127" s="155" t="str">
        <f>K10</f>
        <v>(月)</v>
      </c>
      <c r="L127" s="155" t="str">
        <f>L10</f>
        <v>(火)</v>
      </c>
      <c r="M127" s="155" t="str">
        <f>M10</f>
        <v>(水)</v>
      </c>
      <c r="N127" s="155" t="str">
        <f t="shared" si="67"/>
        <v>(木)</v>
      </c>
      <c r="O127" s="155" t="str">
        <f t="shared" si="67"/>
        <v>(金)</v>
      </c>
      <c r="P127" s="155" t="str">
        <f t="shared" si="67"/>
        <v>(土)</v>
      </c>
      <c r="Q127" s="155" t="str">
        <f t="shared" si="67"/>
        <v>(日)</v>
      </c>
      <c r="R127" s="155" t="str">
        <f t="shared" si="67"/>
        <v>(月)</v>
      </c>
      <c r="S127" s="155" t="str">
        <f t="shared" si="67"/>
        <v>(火)</v>
      </c>
      <c r="T127" s="155" t="str">
        <f t="shared" si="67"/>
        <v>(水)</v>
      </c>
      <c r="U127" s="155" t="str">
        <f t="shared" si="67"/>
        <v>(木)</v>
      </c>
      <c r="V127" s="155" t="str">
        <f t="shared" si="67"/>
        <v>(金)</v>
      </c>
      <c r="W127" s="155" t="str">
        <f t="shared" si="67"/>
        <v>(土)</v>
      </c>
      <c r="X127" s="155" t="str">
        <f t="shared" si="67"/>
        <v>(日)</v>
      </c>
      <c r="Y127" s="155" t="str">
        <f t="shared" si="67"/>
        <v>(月)</v>
      </c>
      <c r="Z127" s="155" t="str">
        <f t="shared" si="67"/>
        <v>(火)</v>
      </c>
      <c r="AA127" s="155" t="str">
        <f t="shared" si="67"/>
        <v>(水)</v>
      </c>
      <c r="AB127" s="155" t="str">
        <f t="shared" si="67"/>
        <v>(木)</v>
      </c>
      <c r="AC127" s="155" t="str">
        <f t="shared" si="67"/>
        <v>(金)</v>
      </c>
      <c r="AD127" s="155" t="str">
        <f t="shared" si="67"/>
        <v>(土)</v>
      </c>
      <c r="AE127" s="155" t="str">
        <f t="shared" si="67"/>
        <v>(日)</v>
      </c>
      <c r="AF127" s="155" t="str">
        <f t="shared" si="67"/>
        <v>(月)</v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3" sqref="E3:P3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46235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A6" sqref="A6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46235</v>
      </c>
      <c r="B4" s="44" t="str">
        <f>TEXT(A4,"(aaa)")</f>
        <v>(土)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46235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46236</v>
      </c>
      <c r="B5" s="38" t="str">
        <f t="shared" ref="B5:B34" si="0">TEXT(A5,"(aaa)")</f>
        <v>(日)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46236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46237</v>
      </c>
      <c r="B6" s="38" t="str">
        <f t="shared" si="0"/>
        <v>(月)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46237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46238</v>
      </c>
      <c r="B7" s="38" t="str">
        <f t="shared" si="0"/>
        <v>(火)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46238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46239</v>
      </c>
      <c r="B8" s="38" t="str">
        <f t="shared" si="0"/>
        <v>(水)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46239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46240</v>
      </c>
      <c r="B9" s="38" t="str">
        <f t="shared" si="0"/>
        <v>(木)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46240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46241</v>
      </c>
      <c r="B10" s="38" t="str">
        <f t="shared" si="0"/>
        <v>(金)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46241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46242</v>
      </c>
      <c r="B11" s="38" t="str">
        <f t="shared" si="0"/>
        <v>(土)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46242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46243</v>
      </c>
      <c r="B12" s="38" t="str">
        <f t="shared" si="0"/>
        <v>(日)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46243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46244</v>
      </c>
      <c r="B13" s="38" t="str">
        <f t="shared" si="0"/>
        <v>(月)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46244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46245</v>
      </c>
      <c r="B14" s="38" t="str">
        <f t="shared" si="0"/>
        <v>(火)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46245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46246</v>
      </c>
      <c r="B15" s="38" t="str">
        <f t="shared" si="0"/>
        <v>(水)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46246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46247</v>
      </c>
      <c r="B16" s="38" t="str">
        <f t="shared" si="0"/>
        <v>(木)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46247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46248</v>
      </c>
      <c r="B17" s="38" t="str">
        <f t="shared" si="0"/>
        <v>(金)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46248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46249</v>
      </c>
      <c r="B18" s="38" t="str">
        <f t="shared" si="0"/>
        <v>(土)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46249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46250</v>
      </c>
      <c r="B19" s="38" t="str">
        <f t="shared" si="0"/>
        <v>(日)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46250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46251</v>
      </c>
      <c r="B20" s="38" t="str">
        <f t="shared" si="0"/>
        <v>(月)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46251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46252</v>
      </c>
      <c r="B21" s="38" t="str">
        <f t="shared" si="0"/>
        <v>(火)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46252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46253</v>
      </c>
      <c r="B22" s="38" t="str">
        <f t="shared" si="0"/>
        <v>(水)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46253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46254</v>
      </c>
      <c r="B23" s="38" t="str">
        <f t="shared" si="0"/>
        <v>(木)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46254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46255</v>
      </c>
      <c r="B24" s="38" t="str">
        <f t="shared" si="0"/>
        <v>(金)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46255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46256</v>
      </c>
      <c r="B25" s="38" t="str">
        <f t="shared" si="0"/>
        <v>(土)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46256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46257</v>
      </c>
      <c r="B26" s="38" t="str">
        <f t="shared" si="0"/>
        <v>(日)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46257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46258</v>
      </c>
      <c r="B27" s="38" t="str">
        <f t="shared" si="0"/>
        <v>(月)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46258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46259</v>
      </c>
      <c r="B28" s="38" t="str">
        <f t="shared" si="0"/>
        <v>(火)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46259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46260</v>
      </c>
      <c r="B29" s="38" t="str">
        <f t="shared" si="0"/>
        <v>(水)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46260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46261</v>
      </c>
      <c r="B30" s="38" t="str">
        <f t="shared" si="0"/>
        <v>(木)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46261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46262</v>
      </c>
      <c r="B31" s="38" t="str">
        <f t="shared" si="0"/>
        <v>(金)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46262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46263</v>
      </c>
      <c r="B32" s="38" t="str">
        <f t="shared" si="0"/>
        <v>(土)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46263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46264</v>
      </c>
      <c r="B33" s="38" t="str">
        <f t="shared" si="0"/>
        <v>(日)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46264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>
        <f t="shared" ref="A34" si="4">IF($A33="","",IF(DAY($A33+1)=1,"",$A33+1))</f>
        <v>46265</v>
      </c>
      <c r="B34" s="38" t="str">
        <f t="shared" si="0"/>
        <v>(月)</v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>
        <f t="shared" si="2"/>
        <v>46265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C23:D23"/>
    <mergeCell ref="V23:W23"/>
    <mergeCell ref="Q3:Y3"/>
    <mergeCell ref="E3:P3"/>
    <mergeCell ref="E24:P24"/>
    <mergeCell ref="Q24:Y24"/>
    <mergeCell ref="Z24:AD24"/>
    <mergeCell ref="Z3:AD3"/>
    <mergeCell ref="H19:R20"/>
    <mergeCell ref="E22:F22"/>
    <mergeCell ref="I22:L22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新井 沙綺</cp:lastModifiedBy>
  <dcterms:created xsi:type="dcterms:W3CDTF">2023-09-07T08:15:50Z</dcterms:created>
  <dcterms:modified xsi:type="dcterms:W3CDTF">2026-07-25T04:01:49Z</dcterms:modified>
</cp:coreProperties>
</file>