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-terai\Desktop\"/>
    </mc:Choice>
  </mc:AlternateContent>
  <xr:revisionPtr revIDLastSave="0" documentId="13_ncr:1_{23F725AD-CA31-47D8-A760-855C91A724CF}" xr6:coauthVersionLast="47" xr6:coauthVersionMax="47" xr10:uidLastSave="{00000000-0000-0000-0000-000000000000}"/>
  <bookViews>
    <workbookView xWindow="1560" yWindow="1560" windowWidth="11445" windowHeight="11295" activeTab="1" xr2:uid="{DB895FAA-9B9D-4867-B30E-CF8EFAA1F52E}"/>
  </bookViews>
  <sheets>
    <sheet name="金貨計算93％" sheetId="4" r:id="rId1"/>
    <sheet name="金貨計算 95%" sheetId="3" r:id="rId2"/>
    <sheet name="金貨計算70%" sheetId="1" r:id="rId3"/>
    <sheet name="金貨計算 90%" sheetId="2" r:id="rId4"/>
  </sheets>
  <definedNames>
    <definedName name="_xlnm.Print_Area" localSheetId="3">'金貨計算 90%'!$A$1:$F$17</definedName>
    <definedName name="_xlnm.Print_Area" localSheetId="1">'金貨計算 95%'!$A$1:$F$17</definedName>
    <definedName name="_xlnm.Print_Area" localSheetId="2">'金貨計算70%'!$A$1:$F$17</definedName>
    <definedName name="_xlnm.Print_Area" localSheetId="0">'金貨計算93％'!$A$1:$F$17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4" l="1"/>
  <c r="D12" i="4"/>
  <c r="D11" i="4"/>
  <c r="D10" i="4"/>
  <c r="D9" i="4"/>
  <c r="D8" i="4"/>
  <c r="D7" i="4"/>
  <c r="D6" i="4"/>
  <c r="D5" i="4"/>
  <c r="D4" i="4"/>
  <c r="D3" i="4"/>
  <c r="D2" i="4"/>
  <c r="B1" i="4"/>
  <c r="D13" i="3" l="1"/>
  <c r="D12" i="3"/>
  <c r="D11" i="3"/>
  <c r="D10" i="3"/>
  <c r="D9" i="3"/>
  <c r="D8" i="3"/>
  <c r="D7" i="3"/>
  <c r="D6" i="3"/>
  <c r="D5" i="3"/>
  <c r="D4" i="3"/>
  <c r="D3" i="3"/>
  <c r="D2" i="3"/>
  <c r="B1" i="3"/>
  <c r="D6" i="1" l="1"/>
  <c r="D13" i="2"/>
  <c r="D12" i="2"/>
  <c r="D11" i="2"/>
  <c r="D10" i="2"/>
  <c r="D9" i="2"/>
  <c r="D8" i="2"/>
  <c r="D7" i="2"/>
  <c r="D5" i="2"/>
  <c r="D4" i="2"/>
  <c r="D3" i="2"/>
  <c r="D2" i="2"/>
  <c r="D6" i="2"/>
  <c r="B1" i="2"/>
  <c r="D13" i="1"/>
  <c r="D12" i="1"/>
  <c r="D11" i="1"/>
  <c r="D10" i="1"/>
  <c r="D9" i="1"/>
  <c r="D8" i="1"/>
  <c r="D7" i="1"/>
  <c r="D5" i="1"/>
  <c r="D4" i="1"/>
  <c r="D3" i="1"/>
  <c r="D2" i="1"/>
  <c r="B1" i="1"/>
</calcChain>
</file>

<file path=xl/sharedStrings.xml><?xml version="1.0" encoding="utf-8"?>
<sst xmlns="http://schemas.openxmlformats.org/spreadsheetml/2006/main" count="172" uniqueCount="26">
  <si>
    <t>円</t>
    <rPh sb="0" eb="1">
      <t>エン</t>
    </rPh>
    <phoneticPr fontId="1"/>
  </si>
  <si>
    <t>平成2年御即位10万円金貨</t>
    <rPh sb="0" eb="2">
      <t>ヘイセイ</t>
    </rPh>
    <rPh sb="3" eb="4">
      <t>ネン</t>
    </rPh>
    <rPh sb="4" eb="7">
      <t>ゴソクイ</t>
    </rPh>
    <rPh sb="9" eb="11">
      <t>マンエン</t>
    </rPh>
    <rPh sb="11" eb="13">
      <t>キンカ</t>
    </rPh>
    <phoneticPr fontId="1"/>
  </si>
  <si>
    <t>30g</t>
    <phoneticPr fontId="1"/>
  </si>
  <si>
    <t>平成5年御成婚5万円金貨</t>
    <rPh sb="0" eb="2">
      <t>ヘイセイ</t>
    </rPh>
    <rPh sb="3" eb="4">
      <t>ネン</t>
    </rPh>
    <rPh sb="4" eb="7">
      <t>ゴセイコン</t>
    </rPh>
    <rPh sb="8" eb="10">
      <t>マンエン</t>
    </rPh>
    <rPh sb="10" eb="12">
      <t>キンカ</t>
    </rPh>
    <phoneticPr fontId="1"/>
  </si>
  <si>
    <t>18g</t>
    <phoneticPr fontId="1"/>
  </si>
  <si>
    <t>20g</t>
    <phoneticPr fontId="1"/>
  </si>
  <si>
    <t>平成11年御在位10年1万円金貨</t>
    <rPh sb="0" eb="2">
      <t>ヘイセイ</t>
    </rPh>
    <rPh sb="4" eb="5">
      <t>ネン</t>
    </rPh>
    <rPh sb="5" eb="8">
      <t>ゴザイイ</t>
    </rPh>
    <rPh sb="10" eb="11">
      <t>ネン</t>
    </rPh>
    <rPh sb="12" eb="14">
      <t>マンエン</t>
    </rPh>
    <rPh sb="14" eb="16">
      <t>キンカ</t>
    </rPh>
    <phoneticPr fontId="1"/>
  </si>
  <si>
    <t>平成21年御在位20年1万円金貨</t>
    <rPh sb="0" eb="2">
      <t>ヘイセイ</t>
    </rPh>
    <rPh sb="4" eb="5">
      <t>ネン</t>
    </rPh>
    <rPh sb="5" eb="8">
      <t>ゴザイイ</t>
    </rPh>
    <rPh sb="10" eb="11">
      <t>ネン</t>
    </rPh>
    <rPh sb="12" eb="14">
      <t>マンエン</t>
    </rPh>
    <rPh sb="14" eb="16">
      <t>キンカ</t>
    </rPh>
    <phoneticPr fontId="1"/>
  </si>
  <si>
    <t>平成31年御在位30年1万円金貨</t>
    <rPh sb="0" eb="2">
      <t>ヘイセイ</t>
    </rPh>
    <rPh sb="4" eb="5">
      <t>ネン</t>
    </rPh>
    <rPh sb="5" eb="8">
      <t>ゴザイイ</t>
    </rPh>
    <rPh sb="10" eb="11">
      <t>ネン</t>
    </rPh>
    <rPh sb="12" eb="14">
      <t>マンエン</t>
    </rPh>
    <rPh sb="14" eb="16">
      <t>キンカ</t>
    </rPh>
    <phoneticPr fontId="1"/>
  </si>
  <si>
    <t>令和元年御即位1万円金貨</t>
    <rPh sb="0" eb="2">
      <t>レイワ</t>
    </rPh>
    <rPh sb="2" eb="4">
      <t>ガンネン</t>
    </rPh>
    <rPh sb="4" eb="5">
      <t>ゴ</t>
    </rPh>
    <rPh sb="5" eb="7">
      <t>ソクイ</t>
    </rPh>
    <rPh sb="8" eb="9">
      <t>マン</t>
    </rPh>
    <rPh sb="9" eb="10">
      <t>エン</t>
    </rPh>
    <rPh sb="10" eb="12">
      <t>キンカ</t>
    </rPh>
    <phoneticPr fontId="1"/>
  </si>
  <si>
    <t>平成10年長野オリンピック1万円金貨</t>
    <rPh sb="0" eb="2">
      <t>ヘイセイ</t>
    </rPh>
    <rPh sb="4" eb="5">
      <t>ネン</t>
    </rPh>
    <rPh sb="5" eb="7">
      <t>ナガノ</t>
    </rPh>
    <rPh sb="14" eb="16">
      <t>マンエン</t>
    </rPh>
    <rPh sb="16" eb="18">
      <t>キンカ</t>
    </rPh>
    <phoneticPr fontId="1"/>
  </si>
  <si>
    <t>15.6g</t>
    <phoneticPr fontId="1"/>
  </si>
  <si>
    <t>平成14年FIFAワールドカップ1万円金貨</t>
    <rPh sb="0" eb="2">
      <t>ヘイセイ</t>
    </rPh>
    <rPh sb="4" eb="5">
      <t>ネン</t>
    </rPh>
    <rPh sb="17" eb="19">
      <t>マンエン</t>
    </rPh>
    <rPh sb="19" eb="21">
      <t>キンカ</t>
    </rPh>
    <phoneticPr fontId="1"/>
  </si>
  <si>
    <t>平成16年愛知万博1万円金貨</t>
    <rPh sb="0" eb="2">
      <t>ヘイセイ</t>
    </rPh>
    <rPh sb="4" eb="5">
      <t>ネン</t>
    </rPh>
    <rPh sb="5" eb="9">
      <t>アイチバンパク</t>
    </rPh>
    <rPh sb="10" eb="12">
      <t>マンエン</t>
    </rPh>
    <rPh sb="12" eb="14">
      <t>キンカ</t>
    </rPh>
    <phoneticPr fontId="1"/>
  </si>
  <si>
    <t>平成27年28年東日本大震災1万円金貨</t>
    <rPh sb="0" eb="2">
      <t>ヘイセイ</t>
    </rPh>
    <rPh sb="4" eb="5">
      <t>ネン</t>
    </rPh>
    <rPh sb="7" eb="8">
      <t>ネン</t>
    </rPh>
    <rPh sb="8" eb="11">
      <t>ヒガシニホン</t>
    </rPh>
    <rPh sb="11" eb="14">
      <t>ダイシンサイ</t>
    </rPh>
    <rPh sb="15" eb="17">
      <t>マンエン</t>
    </rPh>
    <rPh sb="17" eb="19">
      <t>キンカ</t>
    </rPh>
    <phoneticPr fontId="1"/>
  </si>
  <si>
    <t>パッケージから外れている金貨はメールにてお問い合わせ下さい。</t>
    <rPh sb="7" eb="8">
      <t>ハズ</t>
    </rPh>
    <rPh sb="12" eb="14">
      <t>キンカ</t>
    </rPh>
    <rPh sb="21" eb="22">
      <t>ト</t>
    </rPh>
    <rPh sb="23" eb="24">
      <t>ア</t>
    </rPh>
    <rPh sb="26" eb="27">
      <t>クダ</t>
    </rPh>
    <phoneticPr fontId="1"/>
  </si>
  <si>
    <t>一覧表に無い金貨は商品ホットラインへお問い合わせ下さい。</t>
    <rPh sb="0" eb="3">
      <t>イチランヒョウ</t>
    </rPh>
    <rPh sb="4" eb="5">
      <t>ナ</t>
    </rPh>
    <rPh sb="6" eb="8">
      <t>キンカ</t>
    </rPh>
    <rPh sb="9" eb="11">
      <t>ショウヒン</t>
    </rPh>
    <rPh sb="19" eb="20">
      <t>ト</t>
    </rPh>
    <rPh sb="21" eb="22">
      <t>ア</t>
    </rPh>
    <rPh sb="24" eb="25">
      <t>クダ</t>
    </rPh>
    <phoneticPr fontId="1"/>
  </si>
  <si>
    <t>事前入金サービス対応商品です。ご希望の場合は商品課までご連絡ください。</t>
    <rPh sb="0" eb="4">
      <t>ジゼンニュウキン</t>
    </rPh>
    <rPh sb="8" eb="12">
      <t>タイオウショウヒン</t>
    </rPh>
    <rPh sb="16" eb="18">
      <t>キボウ</t>
    </rPh>
    <rPh sb="19" eb="21">
      <t>バアイ</t>
    </rPh>
    <rPh sb="22" eb="25">
      <t>ショウヒンカ</t>
    </rPh>
    <rPh sb="28" eb="30">
      <t>レンラク</t>
    </rPh>
    <phoneticPr fontId="1"/>
  </si>
  <si>
    <t>15.6g</t>
    <phoneticPr fontId="1"/>
  </si>
  <si>
    <t>平成30年令和2年東京オリンピックパラリンピック1万円金貨</t>
    <rPh sb="0" eb="2">
      <t>ヘイセイ</t>
    </rPh>
    <rPh sb="4" eb="5">
      <t>ネン</t>
    </rPh>
    <rPh sb="5" eb="7">
      <t>レイワ</t>
    </rPh>
    <rPh sb="8" eb="9">
      <t>ネン</t>
    </rPh>
    <rPh sb="9" eb="11">
      <t>トウキョウ</t>
    </rPh>
    <rPh sb="25" eb="27">
      <t>マンエン</t>
    </rPh>
    <rPh sb="27" eb="29">
      <t>キンカ</t>
    </rPh>
    <phoneticPr fontId="1"/>
  </si>
  <si>
    <t>買取金額は本部到着日金相場により変動します。</t>
    <rPh sb="0" eb="4">
      <t>カイトリキンガク</t>
    </rPh>
    <rPh sb="5" eb="7">
      <t>ホンブ</t>
    </rPh>
    <rPh sb="7" eb="10">
      <t>トウチャクビ</t>
    </rPh>
    <rPh sb="10" eb="13">
      <t>キンソウバ</t>
    </rPh>
    <rPh sb="16" eb="18">
      <t>ヘンドウ</t>
    </rPh>
    <phoneticPr fontId="1"/>
  </si>
  <si>
    <t>国内金貨買取価格</t>
    <rPh sb="0" eb="8">
      <t>コクナイキンカカイトリカカク</t>
    </rPh>
    <phoneticPr fontId="1"/>
  </si>
  <si>
    <t>相場を入力してください</t>
    <rPh sb="0" eb="2">
      <t>ソウバ</t>
    </rPh>
    <rPh sb="3" eb="5">
      <t>ニュウリョク</t>
    </rPh>
    <phoneticPr fontId="1"/>
  </si>
  <si>
    <t>→</t>
    <phoneticPr fontId="1"/>
  </si>
  <si>
    <t>昭和61年62年御在位60年10万円金貨</t>
    <rPh sb="0" eb="2">
      <t>ショウワ</t>
    </rPh>
    <rPh sb="4" eb="5">
      <t>ネン</t>
    </rPh>
    <rPh sb="7" eb="8">
      <t>ネン</t>
    </rPh>
    <rPh sb="8" eb="11">
      <t>ゴザイイ</t>
    </rPh>
    <rPh sb="13" eb="14">
      <t>ネン</t>
    </rPh>
    <rPh sb="17" eb="18">
      <t>エン</t>
    </rPh>
    <rPh sb="18" eb="20">
      <t>キンカ</t>
    </rPh>
    <phoneticPr fontId="1"/>
  </si>
  <si>
    <t>パッケージから外れている金貨はお問い合わせ下さい。</t>
    <rPh sb="7" eb="8">
      <t>ハズ</t>
    </rPh>
    <rPh sb="12" eb="14">
      <t>キンカ</t>
    </rPh>
    <rPh sb="16" eb="17">
      <t>ト</t>
    </rPh>
    <rPh sb="18" eb="19">
      <t>ア</t>
    </rPh>
    <rPh sb="21" eb="22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</si>
</sst>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m&quot;月&quot;d&quot;日&quot;&quot;到&quot;&quot;着&quot;&quot;分&quot;\ "/>
  </numFmts>
  <fonts count="9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11"/>
      <color theme="1"/>
      <name val="HGPｺﾞｼｯｸE"/>
      <family val="3"/>
      <charset val="128"/>
    </font>
    <font>
      <b/>
      <sz val="16"/>
      <color rgb="FFFF0000"/>
      <name val="HGPｺﾞｼｯｸE"/>
      <family val="3"/>
      <charset val="128"/>
    </font>
    <font>
      <sz val="11"/>
      <name val="HGPｺﾞｼｯｸE"/>
      <family val="3"/>
      <charset val="128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5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3" fillId="0" borderId="0" xfId="0" applyFont="1">
      <alignment vertical="center"/>
    </xf>
    <xf numFmtId="41" fontId="2" fillId="0" borderId="0" xfId="0" applyNumberFormat="1" applyFont="1">
      <alignment vertical="center"/>
    </xf>
    <xf numFmtId="5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56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6" fillId="0" borderId="3" xfId="0" applyNumberFormat="1" applyFont="1" applyBorder="1">
      <alignment vertical="center"/>
    </xf>
    <xf numFmtId="41" fontId="6" fillId="0" borderId="4" xfId="0" applyNumberFormat="1" applyFont="1" applyBorder="1">
      <alignment vertical="center"/>
    </xf>
    <xf numFmtId="41" fontId="6" fillId="0" borderId="5" xfId="0" applyNumberFormat="1" applyFont="1" applyBorder="1">
      <alignment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43" fontId="0" fillId="0" borderId="0" xfId="0" applyNumberFormat="1">
      <alignment vertical="center"/>
    </xf>
    <xf numFmtId="176" fontId="6" fillId="0" borderId="8" xfId="0" applyNumberFormat="1" applyFont="1" applyBorder="1" applyAlignment="1">
      <alignment horizontal="right" vertical="center"/>
    </xf>
    <xf numFmtId="41" fontId="6" fillId="0" borderId="0" xfId="0" applyNumberFormat="1" applyFont="1">
      <alignment vertical="center"/>
    </xf>
    <xf numFmtId="56" fontId="5" fillId="0" borderId="9" xfId="0" applyNumberFormat="1" applyFont="1" applyBorder="1" applyAlignment="1">
      <alignment horizontal="center" vertical="center"/>
    </xf>
    <xf numFmtId="56" fontId="5" fillId="0" borderId="10" xfId="0" applyNumberFormat="1" applyFont="1" applyBorder="1" applyAlignment="1">
      <alignment vertical="center" wrapText="1"/>
    </xf>
    <xf numFmtId="177" fontId="5" fillId="0" borderId="11" xfId="0" applyNumberFormat="1" applyFont="1" applyBorder="1" applyAlignment="1">
      <alignment vertical="center" wrapText="1"/>
    </xf>
    <xf numFmtId="0" fontId="8" fillId="0" borderId="0" xfId="0" applyFo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56" fontId="5" fillId="0" borderId="11" xfId="0" applyNumberFormat="1" applyFont="1" applyBorder="1" applyAlignment="1">
      <alignment horizontal="left" vertical="center" wrapText="1"/>
    </xf>
    <xf numFmtId="56" fontId="5" fillId="0" borderId="12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E8F5E-FA17-47F7-B985-01100F285F54}">
  <sheetPr>
    <pageSetUpPr fitToPage="1"/>
  </sheetPr>
  <dimension ref="A1:J26"/>
  <sheetViews>
    <sheetView topLeftCell="A9" zoomScale="85" zoomScaleNormal="85" workbookViewId="0">
      <selection activeCell="D21" sqref="D21"/>
    </sheetView>
  </sheetViews>
  <sheetFormatPr defaultRowHeight="25.5" x14ac:dyDescent="0.4"/>
  <cols>
    <col min="1" max="1" width="12.625" customWidth="1"/>
    <col min="2" max="2" width="24.875" style="3" customWidth="1"/>
    <col min="3" max="3" width="4.75" style="3" customWidth="1"/>
    <col min="4" max="4" width="15.25" style="4" customWidth="1"/>
    <col min="5" max="5" width="5.5" style="4" customWidth="1"/>
    <col min="6" max="7" width="12.625" customWidth="1"/>
    <col min="8" max="8" width="12.625" style="3" customWidth="1"/>
    <col min="9" max="9" width="12.625" style="4" customWidth="1"/>
    <col min="10" max="13" width="12.625" customWidth="1"/>
  </cols>
  <sheetData>
    <row r="1" spans="1:10" ht="25.5" customHeight="1" thickBot="1" x14ac:dyDescent="0.45">
      <c r="A1" s="18"/>
      <c r="B1" s="19">
        <f ca="1">TODAY()</f>
        <v>46050</v>
      </c>
      <c r="C1" s="30" t="s">
        <v>21</v>
      </c>
      <c r="D1" s="30"/>
      <c r="E1" s="30"/>
      <c r="F1" s="31"/>
      <c r="G1" s="1"/>
      <c r="H1" s="1"/>
      <c r="I1" s="1"/>
      <c r="J1" s="2"/>
    </row>
    <row r="2" spans="1:10" x14ac:dyDescent="0.4">
      <c r="A2" s="32" t="s">
        <v>1</v>
      </c>
      <c r="B2" s="33"/>
      <c r="C2" s="34"/>
      <c r="D2" s="15">
        <f>ROUNDDOWN((D19*30*0.93),0)</f>
        <v>484650</v>
      </c>
      <c r="E2" s="16" t="s">
        <v>0</v>
      </c>
      <c r="F2" s="17" t="s">
        <v>2</v>
      </c>
      <c r="J2" s="5"/>
    </row>
    <row r="3" spans="1:10" x14ac:dyDescent="0.4">
      <c r="A3" s="27" t="s">
        <v>3</v>
      </c>
      <c r="B3" s="28"/>
      <c r="C3" s="29"/>
      <c r="D3" s="12">
        <f>ROUNDDOWN((D19*18*0.93),0)</f>
        <v>290790</v>
      </c>
      <c r="E3" s="9" t="s">
        <v>0</v>
      </c>
      <c r="F3" s="8" t="s">
        <v>4</v>
      </c>
    </row>
    <row r="4" spans="1:10" x14ac:dyDescent="0.4">
      <c r="A4" s="27" t="s">
        <v>24</v>
      </c>
      <c r="B4" s="28"/>
      <c r="C4" s="29"/>
      <c r="D4" s="12">
        <f>ROUNDDOWN((D19*20*0.93),0)</f>
        <v>323100</v>
      </c>
      <c r="E4" s="9" t="s">
        <v>0</v>
      </c>
      <c r="F4" s="8" t="s">
        <v>5</v>
      </c>
    </row>
    <row r="5" spans="1:10" x14ac:dyDescent="0.4">
      <c r="A5" s="27" t="s">
        <v>6</v>
      </c>
      <c r="B5" s="28"/>
      <c r="C5" s="29"/>
      <c r="D5" s="12">
        <f>ROUNDDOWN((D19*20*0.93),0)</f>
        <v>323100</v>
      </c>
      <c r="E5" s="9" t="s">
        <v>0</v>
      </c>
      <c r="F5" s="8" t="s">
        <v>5</v>
      </c>
    </row>
    <row r="6" spans="1:10" x14ac:dyDescent="0.4">
      <c r="A6" s="27" t="s">
        <v>7</v>
      </c>
      <c r="B6" s="28"/>
      <c r="C6" s="29"/>
      <c r="D6" s="12">
        <f>ROUNDDOWN((D19*20*0.93),0)</f>
        <v>323100</v>
      </c>
      <c r="E6" s="9" t="s">
        <v>0</v>
      </c>
      <c r="F6" s="8" t="s">
        <v>5</v>
      </c>
    </row>
    <row r="7" spans="1:10" x14ac:dyDescent="0.4">
      <c r="A7" s="27" t="s">
        <v>8</v>
      </c>
      <c r="B7" s="28"/>
      <c r="C7" s="29"/>
      <c r="D7" s="12">
        <f>ROUNDDOWN((D19*20*0.93),0)</f>
        <v>323100</v>
      </c>
      <c r="E7" s="9" t="s">
        <v>0</v>
      </c>
      <c r="F7" s="8" t="s">
        <v>5</v>
      </c>
    </row>
    <row r="8" spans="1:10" x14ac:dyDescent="0.4">
      <c r="A8" s="27" t="s">
        <v>9</v>
      </c>
      <c r="B8" s="28"/>
      <c r="C8" s="29"/>
      <c r="D8" s="12">
        <f>ROUNDDOWN((D19*20*0.93),0)</f>
        <v>323100</v>
      </c>
      <c r="E8" s="9" t="s">
        <v>0</v>
      </c>
      <c r="F8" s="8" t="s">
        <v>5</v>
      </c>
      <c r="G8" s="14"/>
    </row>
    <row r="9" spans="1:10" x14ac:dyDescent="0.4">
      <c r="A9" s="27" t="s">
        <v>10</v>
      </c>
      <c r="B9" s="28"/>
      <c r="C9" s="29"/>
      <c r="D9" s="12">
        <f>ROUNDDOWN((D19*15.6*0.93),0)</f>
        <v>252018</v>
      </c>
      <c r="E9" s="9" t="s">
        <v>0</v>
      </c>
      <c r="F9" s="8" t="s">
        <v>11</v>
      </c>
    </row>
    <row r="10" spans="1:10" x14ac:dyDescent="0.4">
      <c r="A10" s="27" t="s">
        <v>12</v>
      </c>
      <c r="B10" s="28"/>
      <c r="C10" s="29"/>
      <c r="D10" s="12">
        <f>ROUNDDOWN((D19*15.6*0.93),0)</f>
        <v>252018</v>
      </c>
      <c r="E10" s="9" t="s">
        <v>0</v>
      </c>
      <c r="F10" s="8" t="s">
        <v>11</v>
      </c>
    </row>
    <row r="11" spans="1:10" x14ac:dyDescent="0.4">
      <c r="A11" s="27" t="s">
        <v>13</v>
      </c>
      <c r="B11" s="28"/>
      <c r="C11" s="29"/>
      <c r="D11" s="12">
        <f>ROUNDDOWN((D19*15.6*0.93),0)</f>
        <v>252018</v>
      </c>
      <c r="E11" s="10" t="s">
        <v>0</v>
      </c>
      <c r="F11" s="8" t="s">
        <v>11</v>
      </c>
    </row>
    <row r="12" spans="1:10" x14ac:dyDescent="0.4">
      <c r="A12" s="27" t="s">
        <v>14</v>
      </c>
      <c r="B12" s="28"/>
      <c r="C12" s="29"/>
      <c r="D12" s="12">
        <f>ROUNDDOWN((D19*15.6*0.93),0)</f>
        <v>252018</v>
      </c>
      <c r="E12" s="11" t="s">
        <v>0</v>
      </c>
      <c r="F12" s="8" t="s">
        <v>11</v>
      </c>
    </row>
    <row r="13" spans="1:10" x14ac:dyDescent="0.4">
      <c r="A13" s="21" t="s">
        <v>19</v>
      </c>
      <c r="B13" s="22"/>
      <c r="C13" s="23"/>
      <c r="D13" s="13">
        <f>ROUNDDOWN((D19*15.6*0.93),0)</f>
        <v>252018</v>
      </c>
      <c r="E13" s="11" t="s">
        <v>0</v>
      </c>
      <c r="F13" s="8" t="s">
        <v>11</v>
      </c>
    </row>
    <row r="14" spans="1:10" x14ac:dyDescent="0.4">
      <c r="A14" s="24" t="s">
        <v>20</v>
      </c>
      <c r="B14" s="24"/>
      <c r="C14" s="25"/>
      <c r="D14" s="25"/>
      <c r="E14" s="24"/>
      <c r="F14" s="24"/>
    </row>
    <row r="15" spans="1:10" x14ac:dyDescent="0.4">
      <c r="A15" s="25" t="s">
        <v>15</v>
      </c>
      <c r="B15" s="25"/>
      <c r="C15" s="25"/>
      <c r="D15" s="25"/>
      <c r="E15" s="25"/>
      <c r="F15" s="25"/>
    </row>
    <row r="16" spans="1:10" x14ac:dyDescent="0.4">
      <c r="A16" s="26" t="s">
        <v>16</v>
      </c>
      <c r="B16" s="26"/>
      <c r="C16" s="26"/>
      <c r="D16" s="26"/>
      <c r="E16" s="26"/>
      <c r="F16" s="26"/>
    </row>
    <row r="17" spans="1:10" x14ac:dyDescent="0.4">
      <c r="A17" s="25" t="s">
        <v>17</v>
      </c>
      <c r="B17" s="25"/>
      <c r="C17" s="25"/>
      <c r="D17" s="25"/>
      <c r="E17" s="25"/>
      <c r="F17" s="25"/>
    </row>
    <row r="18" spans="1:10" x14ac:dyDescent="0.4">
      <c r="F18" s="6"/>
    </row>
    <row r="19" spans="1:10" x14ac:dyDescent="0.4">
      <c r="B19" s="3" t="s">
        <v>22</v>
      </c>
      <c r="C19" s="20" t="s">
        <v>23</v>
      </c>
      <c r="D19" s="4">
        <v>17371</v>
      </c>
      <c r="F19" s="6"/>
    </row>
    <row r="20" spans="1:10" x14ac:dyDescent="0.4">
      <c r="F20" s="6"/>
    </row>
    <row r="24" spans="1:10" x14ac:dyDescent="0.4">
      <c r="A24" s="7"/>
      <c r="F24" s="2"/>
      <c r="G24" s="7"/>
      <c r="J24" s="2"/>
    </row>
    <row r="26" spans="1:10" x14ac:dyDescent="0.4">
      <c r="F26" s="5"/>
      <c r="J26" s="5"/>
    </row>
  </sheetData>
  <mergeCells count="17">
    <mergeCell ref="A12:C12"/>
    <mergeCell ref="C1:F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C13"/>
    <mergeCell ref="A14:F14"/>
    <mergeCell ref="A15:F15"/>
    <mergeCell ref="A16:F16"/>
    <mergeCell ref="A17:F1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86E5C-AE52-42FC-A09F-0F049BEBD81E}">
  <sheetPr>
    <pageSetUpPr fitToPage="1"/>
  </sheetPr>
  <dimension ref="A1:J26"/>
  <sheetViews>
    <sheetView tabSelected="1" topLeftCell="A10" zoomScale="85" zoomScaleNormal="85" workbookViewId="0">
      <selection activeCell="D20" sqref="D20"/>
    </sheetView>
  </sheetViews>
  <sheetFormatPr defaultRowHeight="25.5" x14ac:dyDescent="0.4"/>
  <cols>
    <col min="1" max="1" width="12.625" customWidth="1"/>
    <col min="2" max="2" width="24.875" style="3" customWidth="1"/>
    <col min="3" max="3" width="4.75" style="3" customWidth="1"/>
    <col min="4" max="4" width="15.25" style="4" customWidth="1"/>
    <col min="5" max="5" width="5.5" style="4" customWidth="1"/>
    <col min="6" max="7" width="12.625" customWidth="1"/>
    <col min="8" max="8" width="12.625" style="3" customWidth="1"/>
    <col min="9" max="9" width="12.625" style="4" customWidth="1"/>
    <col min="10" max="13" width="12.625" customWidth="1"/>
  </cols>
  <sheetData>
    <row r="1" spans="1:10" ht="25.5" customHeight="1" thickBot="1" x14ac:dyDescent="0.45">
      <c r="A1" s="18"/>
      <c r="B1" s="19">
        <f ca="1">TODAY()</f>
        <v>46050</v>
      </c>
      <c r="C1" s="30" t="s">
        <v>21</v>
      </c>
      <c r="D1" s="30"/>
      <c r="E1" s="30"/>
      <c r="F1" s="31"/>
      <c r="G1" s="1"/>
      <c r="H1" s="1"/>
      <c r="I1" s="1"/>
      <c r="J1" s="2"/>
    </row>
    <row r="2" spans="1:10" x14ac:dyDescent="0.4">
      <c r="A2" s="32" t="s">
        <v>1</v>
      </c>
      <c r="B2" s="33"/>
      <c r="C2" s="34"/>
      <c r="D2" s="15">
        <f>ROUNDDOWN((D19*30*0.95),0)</f>
        <v>790533</v>
      </c>
      <c r="E2" s="16" t="s">
        <v>0</v>
      </c>
      <c r="F2" s="17" t="s">
        <v>2</v>
      </c>
      <c r="J2" s="5"/>
    </row>
    <row r="3" spans="1:10" x14ac:dyDescent="0.4">
      <c r="A3" s="27" t="s">
        <v>3</v>
      </c>
      <c r="B3" s="28"/>
      <c r="C3" s="29"/>
      <c r="D3" s="12">
        <f>ROUNDDOWN((D19*18*0.95),0)</f>
        <v>474319</v>
      </c>
      <c r="E3" s="9" t="s">
        <v>0</v>
      </c>
      <c r="F3" s="8" t="s">
        <v>4</v>
      </c>
    </row>
    <row r="4" spans="1:10" x14ac:dyDescent="0.4">
      <c r="A4" s="27" t="s">
        <v>24</v>
      </c>
      <c r="B4" s="28"/>
      <c r="C4" s="29"/>
      <c r="D4" s="12">
        <f>ROUNDDOWN((D19*20*0.95),0)</f>
        <v>527022</v>
      </c>
      <c r="E4" s="9" t="s">
        <v>0</v>
      </c>
      <c r="F4" s="8" t="s">
        <v>5</v>
      </c>
    </row>
    <row r="5" spans="1:10" x14ac:dyDescent="0.4">
      <c r="A5" s="27" t="s">
        <v>6</v>
      </c>
      <c r="B5" s="28"/>
      <c r="C5" s="29"/>
      <c r="D5" s="12">
        <f>ROUNDDOWN((D19*20*0.95),0)</f>
        <v>527022</v>
      </c>
      <c r="E5" s="9" t="s">
        <v>0</v>
      </c>
      <c r="F5" s="8" t="s">
        <v>5</v>
      </c>
    </row>
    <row r="6" spans="1:10" x14ac:dyDescent="0.4">
      <c r="A6" s="27" t="s">
        <v>7</v>
      </c>
      <c r="B6" s="28"/>
      <c r="C6" s="29"/>
      <c r="D6" s="12">
        <f>ROUNDDOWN((D19*20*0.95),0)</f>
        <v>527022</v>
      </c>
      <c r="E6" s="9" t="s">
        <v>0</v>
      </c>
      <c r="F6" s="8" t="s">
        <v>5</v>
      </c>
    </row>
    <row r="7" spans="1:10" x14ac:dyDescent="0.4">
      <c r="A7" s="27" t="s">
        <v>8</v>
      </c>
      <c r="B7" s="28"/>
      <c r="C7" s="29"/>
      <c r="D7" s="12">
        <f>ROUNDDOWN((D19*20*0.95),0)</f>
        <v>527022</v>
      </c>
      <c r="E7" s="9" t="s">
        <v>0</v>
      </c>
      <c r="F7" s="8" t="s">
        <v>5</v>
      </c>
    </row>
    <row r="8" spans="1:10" x14ac:dyDescent="0.4">
      <c r="A8" s="27" t="s">
        <v>9</v>
      </c>
      <c r="B8" s="28"/>
      <c r="C8" s="29"/>
      <c r="D8" s="12">
        <f>ROUNDDOWN((D19*20*0.95),0)</f>
        <v>527022</v>
      </c>
      <c r="E8" s="9" t="s">
        <v>0</v>
      </c>
      <c r="F8" s="8" t="s">
        <v>5</v>
      </c>
      <c r="G8" s="14"/>
    </row>
    <row r="9" spans="1:10" x14ac:dyDescent="0.4">
      <c r="A9" s="27" t="s">
        <v>10</v>
      </c>
      <c r="B9" s="28"/>
      <c r="C9" s="29"/>
      <c r="D9" s="12">
        <f>ROUNDDOWN((D19*15.6*0.95),0)</f>
        <v>411077</v>
      </c>
      <c r="E9" s="9" t="s">
        <v>0</v>
      </c>
      <c r="F9" s="8" t="s">
        <v>11</v>
      </c>
    </row>
    <row r="10" spans="1:10" x14ac:dyDescent="0.4">
      <c r="A10" s="27" t="s">
        <v>12</v>
      </c>
      <c r="B10" s="28"/>
      <c r="C10" s="29"/>
      <c r="D10" s="12">
        <f>ROUNDDOWN((D19*15.6*0.95),0)</f>
        <v>411077</v>
      </c>
      <c r="E10" s="9" t="s">
        <v>0</v>
      </c>
      <c r="F10" s="8" t="s">
        <v>11</v>
      </c>
    </row>
    <row r="11" spans="1:10" x14ac:dyDescent="0.4">
      <c r="A11" s="27" t="s">
        <v>13</v>
      </c>
      <c r="B11" s="28"/>
      <c r="C11" s="29"/>
      <c r="D11" s="12">
        <f>ROUNDDOWN((D19*15.6*0.95),0)</f>
        <v>411077</v>
      </c>
      <c r="E11" s="10" t="s">
        <v>0</v>
      </c>
      <c r="F11" s="8" t="s">
        <v>11</v>
      </c>
    </row>
    <row r="12" spans="1:10" x14ac:dyDescent="0.4">
      <c r="A12" s="27" t="s">
        <v>14</v>
      </c>
      <c r="B12" s="28"/>
      <c r="C12" s="29"/>
      <c r="D12" s="12">
        <f>ROUNDDOWN((D19*15.6*0.95),0)</f>
        <v>411077</v>
      </c>
      <c r="E12" s="11" t="s">
        <v>0</v>
      </c>
      <c r="F12" s="8" t="s">
        <v>11</v>
      </c>
    </row>
    <row r="13" spans="1:10" x14ac:dyDescent="0.4">
      <c r="A13" s="21" t="s">
        <v>19</v>
      </c>
      <c r="B13" s="22"/>
      <c r="C13" s="23"/>
      <c r="D13" s="13">
        <f>ROUNDDOWN((D19*15.6*0.95),0)</f>
        <v>411077</v>
      </c>
      <c r="E13" s="11" t="s">
        <v>0</v>
      </c>
      <c r="F13" s="8" t="s">
        <v>11</v>
      </c>
    </row>
    <row r="14" spans="1:10" x14ac:dyDescent="0.4">
      <c r="A14" s="24" t="s">
        <v>20</v>
      </c>
      <c r="B14" s="24"/>
      <c r="C14" s="25"/>
      <c r="D14" s="25"/>
      <c r="E14" s="24"/>
      <c r="F14" s="24"/>
    </row>
    <row r="15" spans="1:10" x14ac:dyDescent="0.4">
      <c r="A15" s="25" t="s">
        <v>15</v>
      </c>
      <c r="B15" s="25"/>
      <c r="C15" s="25"/>
      <c r="D15" s="25"/>
      <c r="E15" s="25"/>
      <c r="F15" s="25"/>
    </row>
    <row r="16" spans="1:10" x14ac:dyDescent="0.4">
      <c r="A16" s="26" t="s">
        <v>16</v>
      </c>
      <c r="B16" s="26"/>
      <c r="C16" s="26"/>
      <c r="D16" s="26"/>
      <c r="E16" s="26"/>
      <c r="F16" s="26"/>
    </row>
    <row r="17" spans="1:10" x14ac:dyDescent="0.4">
      <c r="A17" s="25" t="s">
        <v>17</v>
      </c>
      <c r="B17" s="25"/>
      <c r="C17" s="25"/>
      <c r="D17" s="25"/>
      <c r="E17" s="25"/>
      <c r="F17" s="25"/>
    </row>
    <row r="18" spans="1:10" x14ac:dyDescent="0.4">
      <c r="F18" s="6"/>
    </row>
    <row r="19" spans="1:10" x14ac:dyDescent="0.4">
      <c r="B19" s="3" t="s">
        <v>22</v>
      </c>
      <c r="C19" s="20" t="s">
        <v>23</v>
      </c>
      <c r="D19" s="4">
        <v>27738</v>
      </c>
      <c r="F19" s="6"/>
    </row>
    <row r="20" spans="1:10" x14ac:dyDescent="0.4">
      <c r="F20" s="6"/>
    </row>
    <row r="24" spans="1:10" x14ac:dyDescent="0.4">
      <c r="A24" s="7"/>
      <c r="F24" s="2"/>
      <c r="G24" s="7"/>
      <c r="J24" s="2"/>
    </row>
    <row r="26" spans="1:10" x14ac:dyDescent="0.4">
      <c r="F26" s="5"/>
      <c r="J26" s="5"/>
    </row>
  </sheetData>
  <mergeCells count="17">
    <mergeCell ref="A12:C12"/>
    <mergeCell ref="C1:F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C13"/>
    <mergeCell ref="A14:F14"/>
    <mergeCell ref="A15:F15"/>
    <mergeCell ref="A16:F16"/>
    <mergeCell ref="A17:F17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BEE81-2714-4D81-B72A-EDE2C56CBD73}">
  <sheetPr>
    <pageSetUpPr fitToPage="1"/>
  </sheetPr>
  <dimension ref="A1:J26"/>
  <sheetViews>
    <sheetView topLeftCell="A9" zoomScale="85" zoomScaleNormal="85" workbookViewId="0">
      <selection activeCell="A14" sqref="A14:F14"/>
    </sheetView>
  </sheetViews>
  <sheetFormatPr defaultRowHeight="25.5" x14ac:dyDescent="0.4"/>
  <cols>
    <col min="1" max="1" width="12.625" customWidth="1"/>
    <col min="2" max="2" width="24.875" style="3" customWidth="1"/>
    <col min="3" max="3" width="4.75" style="3" customWidth="1"/>
    <col min="4" max="4" width="15.25" style="4" customWidth="1"/>
    <col min="5" max="5" width="5.5" style="4" customWidth="1"/>
    <col min="6" max="7" width="12.625" customWidth="1"/>
    <col min="8" max="8" width="12.625" style="3" customWidth="1"/>
    <col min="9" max="9" width="12.625" style="4" customWidth="1"/>
    <col min="10" max="13" width="12.625" customWidth="1"/>
  </cols>
  <sheetData>
    <row r="1" spans="1:10" ht="25.5" customHeight="1" thickBot="1" x14ac:dyDescent="0.45">
      <c r="A1" s="18"/>
      <c r="B1" s="19">
        <f ca="1">TODAY()</f>
        <v>46050</v>
      </c>
      <c r="C1" s="30" t="s">
        <v>21</v>
      </c>
      <c r="D1" s="30"/>
      <c r="E1" s="30"/>
      <c r="F1" s="31"/>
      <c r="G1" s="1"/>
      <c r="H1" s="1"/>
      <c r="I1" s="1"/>
      <c r="J1" s="2"/>
    </row>
    <row r="2" spans="1:10" x14ac:dyDescent="0.4">
      <c r="A2" s="32" t="s">
        <v>1</v>
      </c>
      <c r="B2" s="33"/>
      <c r="C2" s="34"/>
      <c r="D2" s="15">
        <f>ROUNDDOWN((D19*30*0.7),0)</f>
        <v>360696</v>
      </c>
      <c r="E2" s="16" t="s">
        <v>0</v>
      </c>
      <c r="F2" s="17" t="s">
        <v>2</v>
      </c>
      <c r="J2" s="5"/>
    </row>
    <row r="3" spans="1:10" x14ac:dyDescent="0.4">
      <c r="A3" s="27" t="s">
        <v>3</v>
      </c>
      <c r="B3" s="28"/>
      <c r="C3" s="29"/>
      <c r="D3" s="12">
        <f>ROUNDDOWN((D19*18*0.7),0)</f>
        <v>216417</v>
      </c>
      <c r="E3" s="9" t="s">
        <v>0</v>
      </c>
      <c r="F3" s="8" t="s">
        <v>4</v>
      </c>
    </row>
    <row r="4" spans="1:10" x14ac:dyDescent="0.4">
      <c r="A4" s="27" t="s">
        <v>24</v>
      </c>
      <c r="B4" s="28"/>
      <c r="C4" s="29"/>
      <c r="D4" s="12">
        <f>ROUNDDOWN((D19*20*0.7),0)</f>
        <v>240464</v>
      </c>
      <c r="E4" s="9" t="s">
        <v>0</v>
      </c>
      <c r="F4" s="8" t="s">
        <v>5</v>
      </c>
    </row>
    <row r="5" spans="1:10" x14ac:dyDescent="0.4">
      <c r="A5" s="27" t="s">
        <v>6</v>
      </c>
      <c r="B5" s="28"/>
      <c r="C5" s="29"/>
      <c r="D5" s="12">
        <f>ROUNDDOWN((D19*20*0.7),0)</f>
        <v>240464</v>
      </c>
      <c r="E5" s="9" t="s">
        <v>0</v>
      </c>
      <c r="F5" s="8" t="s">
        <v>5</v>
      </c>
    </row>
    <row r="6" spans="1:10" x14ac:dyDescent="0.4">
      <c r="A6" s="27" t="s">
        <v>7</v>
      </c>
      <c r="B6" s="28"/>
      <c r="C6" s="29"/>
      <c r="D6" s="12">
        <f>ROUNDDOWN((D19*20*0.7),0)</f>
        <v>240464</v>
      </c>
      <c r="E6" s="9" t="s">
        <v>0</v>
      </c>
      <c r="F6" s="8" t="s">
        <v>5</v>
      </c>
    </row>
    <row r="7" spans="1:10" x14ac:dyDescent="0.4">
      <c r="A7" s="27" t="s">
        <v>8</v>
      </c>
      <c r="B7" s="28"/>
      <c r="C7" s="29"/>
      <c r="D7" s="12">
        <f>ROUNDDOWN((D19*20*0.7),0)</f>
        <v>240464</v>
      </c>
      <c r="E7" s="9" t="s">
        <v>0</v>
      </c>
      <c r="F7" s="8" t="s">
        <v>5</v>
      </c>
    </row>
    <row r="8" spans="1:10" x14ac:dyDescent="0.4">
      <c r="A8" s="27" t="s">
        <v>9</v>
      </c>
      <c r="B8" s="28"/>
      <c r="C8" s="29"/>
      <c r="D8" s="12">
        <f>ROUNDDOWN((D19*20*0.7),0)</f>
        <v>240464</v>
      </c>
      <c r="E8" s="9" t="s">
        <v>0</v>
      </c>
      <c r="F8" s="8" t="s">
        <v>5</v>
      </c>
      <c r="G8" s="14"/>
    </row>
    <row r="9" spans="1:10" x14ac:dyDescent="0.4">
      <c r="A9" s="27" t="s">
        <v>10</v>
      </c>
      <c r="B9" s="28"/>
      <c r="C9" s="29"/>
      <c r="D9" s="12">
        <f>ROUNDDOWN((D19*15.6*0.7),0)</f>
        <v>187561</v>
      </c>
      <c r="E9" s="9" t="s">
        <v>0</v>
      </c>
      <c r="F9" s="8" t="s">
        <v>11</v>
      </c>
    </row>
    <row r="10" spans="1:10" x14ac:dyDescent="0.4">
      <c r="A10" s="27" t="s">
        <v>12</v>
      </c>
      <c r="B10" s="28"/>
      <c r="C10" s="29"/>
      <c r="D10" s="12">
        <f>ROUNDDOWN((D19*15.6*0.7),0)</f>
        <v>187561</v>
      </c>
      <c r="E10" s="9" t="s">
        <v>0</v>
      </c>
      <c r="F10" s="8" t="s">
        <v>11</v>
      </c>
    </row>
    <row r="11" spans="1:10" x14ac:dyDescent="0.4">
      <c r="A11" s="27" t="s">
        <v>13</v>
      </c>
      <c r="B11" s="28"/>
      <c r="C11" s="29"/>
      <c r="D11" s="12">
        <f>ROUNDDOWN((D19*15.6*0.7),0)</f>
        <v>187561</v>
      </c>
      <c r="E11" s="10" t="s">
        <v>0</v>
      </c>
      <c r="F11" s="8" t="s">
        <v>11</v>
      </c>
    </row>
    <row r="12" spans="1:10" x14ac:dyDescent="0.4">
      <c r="A12" s="27" t="s">
        <v>14</v>
      </c>
      <c r="B12" s="28"/>
      <c r="C12" s="29"/>
      <c r="D12" s="12">
        <f>ROUNDDOWN((D19*15.6*0.7),0)</f>
        <v>187561</v>
      </c>
      <c r="E12" s="11" t="s">
        <v>0</v>
      </c>
      <c r="F12" s="8" t="s">
        <v>11</v>
      </c>
    </row>
    <row r="13" spans="1:10" x14ac:dyDescent="0.4">
      <c r="A13" s="21" t="s">
        <v>19</v>
      </c>
      <c r="B13" s="22"/>
      <c r="C13" s="23"/>
      <c r="D13" s="13">
        <f>ROUNDDOWN((D19*15.6*0.7),0)</f>
        <v>187561</v>
      </c>
      <c r="E13" s="11" t="s">
        <v>0</v>
      </c>
      <c r="F13" s="8" t="s">
        <v>18</v>
      </c>
    </row>
    <row r="14" spans="1:10" x14ac:dyDescent="0.4">
      <c r="A14" s="24" t="s">
        <v>20</v>
      </c>
      <c r="B14" s="24"/>
      <c r="C14" s="25"/>
      <c r="D14" s="25"/>
      <c r="E14" s="24"/>
      <c r="F14" s="24"/>
    </row>
    <row r="15" spans="1:10" x14ac:dyDescent="0.4">
      <c r="A15" s="25" t="s">
        <v>25</v>
      </c>
      <c r="B15" s="25"/>
      <c r="C15" s="25"/>
      <c r="D15" s="25"/>
      <c r="E15" s="25"/>
      <c r="F15" s="25"/>
    </row>
    <row r="16" spans="1:10" x14ac:dyDescent="0.4">
      <c r="A16" s="26" t="s">
        <v>16</v>
      </c>
      <c r="B16" s="26"/>
      <c r="C16" s="26"/>
      <c r="D16" s="26"/>
      <c r="E16" s="26"/>
      <c r="F16" s="26"/>
    </row>
    <row r="17" spans="1:10" x14ac:dyDescent="0.4">
      <c r="A17" s="25" t="s">
        <v>17</v>
      </c>
      <c r="B17" s="25"/>
      <c r="C17" s="25"/>
      <c r="D17" s="25"/>
      <c r="E17" s="25"/>
      <c r="F17" s="25"/>
    </row>
    <row r="18" spans="1:10" x14ac:dyDescent="0.4">
      <c r="F18" s="6"/>
    </row>
    <row r="19" spans="1:10" x14ac:dyDescent="0.4">
      <c r="B19" s="3" t="s">
        <v>22</v>
      </c>
      <c r="C19" s="20" t="s">
        <v>23</v>
      </c>
      <c r="D19" s="4">
        <v>17176</v>
      </c>
      <c r="F19" s="6"/>
    </row>
    <row r="20" spans="1:10" x14ac:dyDescent="0.4">
      <c r="F20" s="6"/>
    </row>
    <row r="24" spans="1:10" x14ac:dyDescent="0.4">
      <c r="A24" s="7"/>
      <c r="F24" s="2"/>
      <c r="G24" s="7"/>
      <c r="J24" s="2"/>
    </row>
    <row r="26" spans="1:10" x14ac:dyDescent="0.4">
      <c r="F26" s="5"/>
      <c r="J26" s="5"/>
    </row>
  </sheetData>
  <mergeCells count="17">
    <mergeCell ref="A2:C2"/>
    <mergeCell ref="C1:F1"/>
    <mergeCell ref="A7:C7"/>
    <mergeCell ref="A6:C6"/>
    <mergeCell ref="A5:C5"/>
    <mergeCell ref="A4:C4"/>
    <mergeCell ref="A3:C3"/>
    <mergeCell ref="A12:C12"/>
    <mergeCell ref="A11:C11"/>
    <mergeCell ref="A10:C10"/>
    <mergeCell ref="A9:C9"/>
    <mergeCell ref="A8:C8"/>
    <mergeCell ref="A17:F17"/>
    <mergeCell ref="A16:F16"/>
    <mergeCell ref="A14:F14"/>
    <mergeCell ref="A15:F15"/>
    <mergeCell ref="A13:C13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15AA-4F89-468D-A2C6-ED6743EDE0BF}">
  <sheetPr>
    <pageSetUpPr fitToPage="1"/>
  </sheetPr>
  <dimension ref="A1:J26"/>
  <sheetViews>
    <sheetView zoomScale="85" zoomScaleNormal="85" workbookViewId="0">
      <selection activeCell="D12" sqref="D12"/>
    </sheetView>
  </sheetViews>
  <sheetFormatPr defaultRowHeight="25.5" x14ac:dyDescent="0.4"/>
  <cols>
    <col min="1" max="1" width="12.625" customWidth="1"/>
    <col min="2" max="2" width="24.875" style="3" customWidth="1"/>
    <col min="3" max="3" width="4.75" style="3" customWidth="1"/>
    <col min="4" max="4" width="15.25" style="4" customWidth="1"/>
    <col min="5" max="5" width="5.5" style="4" customWidth="1"/>
    <col min="6" max="7" width="12.625" customWidth="1"/>
    <col min="8" max="8" width="12.625" style="3" customWidth="1"/>
    <col min="9" max="9" width="12.625" style="4" customWidth="1"/>
    <col min="10" max="13" width="12.625" customWidth="1"/>
  </cols>
  <sheetData>
    <row r="1" spans="1:10" ht="25.5" customHeight="1" thickBot="1" x14ac:dyDescent="0.45">
      <c r="A1" s="18"/>
      <c r="B1" s="19">
        <f ca="1">TODAY()</f>
        <v>46050</v>
      </c>
      <c r="C1" s="30" t="s">
        <v>21</v>
      </c>
      <c r="D1" s="30"/>
      <c r="E1" s="30"/>
      <c r="F1" s="31"/>
      <c r="G1" s="1"/>
      <c r="H1" s="1"/>
      <c r="I1" s="1"/>
      <c r="J1" s="2"/>
    </row>
    <row r="2" spans="1:10" x14ac:dyDescent="0.4">
      <c r="A2" s="32" t="s">
        <v>1</v>
      </c>
      <c r="B2" s="33"/>
      <c r="C2" s="34"/>
      <c r="D2" s="15">
        <f>ROUNDDOWN((D19*30*0.9),0)</f>
        <v>431541</v>
      </c>
      <c r="E2" s="16" t="s">
        <v>0</v>
      </c>
      <c r="F2" s="17" t="s">
        <v>2</v>
      </c>
      <c r="J2" s="5"/>
    </row>
    <row r="3" spans="1:10" x14ac:dyDescent="0.4">
      <c r="A3" s="27" t="s">
        <v>3</v>
      </c>
      <c r="B3" s="28"/>
      <c r="C3" s="29"/>
      <c r="D3" s="12">
        <f>ROUNDDOWN((D19*18*0.9),0)</f>
        <v>258924</v>
      </c>
      <c r="E3" s="9" t="s">
        <v>0</v>
      </c>
      <c r="F3" s="8" t="s">
        <v>4</v>
      </c>
    </row>
    <row r="4" spans="1:10" x14ac:dyDescent="0.4">
      <c r="A4" s="27" t="s">
        <v>24</v>
      </c>
      <c r="B4" s="28"/>
      <c r="C4" s="29"/>
      <c r="D4" s="12">
        <f>ROUNDDOWN((D19*20*0.9),0)</f>
        <v>287694</v>
      </c>
      <c r="E4" s="9" t="s">
        <v>0</v>
      </c>
      <c r="F4" s="8" t="s">
        <v>5</v>
      </c>
    </row>
    <row r="5" spans="1:10" x14ac:dyDescent="0.4">
      <c r="A5" s="27" t="s">
        <v>6</v>
      </c>
      <c r="B5" s="28"/>
      <c r="C5" s="29"/>
      <c r="D5" s="12">
        <f>ROUNDDOWN((D19*20*0.9),0)</f>
        <v>287694</v>
      </c>
      <c r="E5" s="9" t="s">
        <v>0</v>
      </c>
      <c r="F5" s="8" t="s">
        <v>5</v>
      </c>
    </row>
    <row r="6" spans="1:10" x14ac:dyDescent="0.4">
      <c r="A6" s="27" t="s">
        <v>7</v>
      </c>
      <c r="B6" s="28"/>
      <c r="C6" s="29"/>
      <c r="D6" s="12">
        <f>ROUNDDOWN((D19*20*0.9),0)</f>
        <v>287694</v>
      </c>
      <c r="E6" s="9" t="s">
        <v>0</v>
      </c>
      <c r="F6" s="8" t="s">
        <v>5</v>
      </c>
    </row>
    <row r="7" spans="1:10" x14ac:dyDescent="0.4">
      <c r="A7" s="27" t="s">
        <v>8</v>
      </c>
      <c r="B7" s="28"/>
      <c r="C7" s="29"/>
      <c r="D7" s="12">
        <f>ROUNDDOWN((D19*20*0.9),0)</f>
        <v>287694</v>
      </c>
      <c r="E7" s="9" t="s">
        <v>0</v>
      </c>
      <c r="F7" s="8" t="s">
        <v>5</v>
      </c>
    </row>
    <row r="8" spans="1:10" x14ac:dyDescent="0.4">
      <c r="A8" s="27" t="s">
        <v>9</v>
      </c>
      <c r="B8" s="28"/>
      <c r="C8" s="29"/>
      <c r="D8" s="12">
        <f>ROUNDDOWN((D19*20*0.9),0)</f>
        <v>287694</v>
      </c>
      <c r="E8" s="9" t="s">
        <v>0</v>
      </c>
      <c r="F8" s="8" t="s">
        <v>5</v>
      </c>
      <c r="G8" s="14"/>
    </row>
    <row r="9" spans="1:10" x14ac:dyDescent="0.4">
      <c r="A9" s="27" t="s">
        <v>10</v>
      </c>
      <c r="B9" s="28"/>
      <c r="C9" s="29"/>
      <c r="D9" s="12">
        <f>ROUNDDOWN((D19*15.6*0.9),0)</f>
        <v>224401</v>
      </c>
      <c r="E9" s="9" t="s">
        <v>0</v>
      </c>
      <c r="F9" s="8" t="s">
        <v>11</v>
      </c>
    </row>
    <row r="10" spans="1:10" x14ac:dyDescent="0.4">
      <c r="A10" s="27" t="s">
        <v>12</v>
      </c>
      <c r="B10" s="28"/>
      <c r="C10" s="29"/>
      <c r="D10" s="12">
        <f>ROUNDDOWN((D19*15.6*0.9),0)</f>
        <v>224401</v>
      </c>
      <c r="E10" s="9" t="s">
        <v>0</v>
      </c>
      <c r="F10" s="8" t="s">
        <v>11</v>
      </c>
    </row>
    <row r="11" spans="1:10" x14ac:dyDescent="0.4">
      <c r="A11" s="27" t="s">
        <v>13</v>
      </c>
      <c r="B11" s="28"/>
      <c r="C11" s="29"/>
      <c r="D11" s="12">
        <f>ROUNDDOWN((D19*15.6*0.9),0)</f>
        <v>224401</v>
      </c>
      <c r="E11" s="10" t="s">
        <v>0</v>
      </c>
      <c r="F11" s="8" t="s">
        <v>11</v>
      </c>
    </row>
    <row r="12" spans="1:10" x14ac:dyDescent="0.4">
      <c r="A12" s="27" t="s">
        <v>14</v>
      </c>
      <c r="B12" s="28"/>
      <c r="C12" s="29"/>
      <c r="D12" s="12">
        <f>ROUNDDOWN((D19*15.6*0.9),0)</f>
        <v>224401</v>
      </c>
      <c r="E12" s="11" t="s">
        <v>0</v>
      </c>
      <c r="F12" s="8" t="s">
        <v>11</v>
      </c>
    </row>
    <row r="13" spans="1:10" x14ac:dyDescent="0.4">
      <c r="A13" s="21" t="s">
        <v>19</v>
      </c>
      <c r="B13" s="22"/>
      <c r="C13" s="23"/>
      <c r="D13" s="13">
        <f>ROUNDDOWN((D19*15.6*0.9),0)</f>
        <v>224401</v>
      </c>
      <c r="E13" s="11" t="s">
        <v>0</v>
      </c>
      <c r="F13" s="8" t="s">
        <v>11</v>
      </c>
    </row>
    <row r="14" spans="1:10" x14ac:dyDescent="0.4">
      <c r="A14" s="24" t="s">
        <v>20</v>
      </c>
      <c r="B14" s="24"/>
      <c r="C14" s="25"/>
      <c r="D14" s="25"/>
      <c r="E14" s="24"/>
      <c r="F14" s="24"/>
    </row>
    <row r="15" spans="1:10" x14ac:dyDescent="0.4">
      <c r="A15" s="25" t="s">
        <v>15</v>
      </c>
      <c r="B15" s="25"/>
      <c r="C15" s="25"/>
      <c r="D15" s="25"/>
      <c r="E15" s="25"/>
      <c r="F15" s="25"/>
    </row>
    <row r="16" spans="1:10" x14ac:dyDescent="0.4">
      <c r="A16" s="26" t="s">
        <v>16</v>
      </c>
      <c r="B16" s="26"/>
      <c r="C16" s="26"/>
      <c r="D16" s="26"/>
      <c r="E16" s="26"/>
      <c r="F16" s="26"/>
    </row>
    <row r="17" spans="1:10" x14ac:dyDescent="0.4">
      <c r="A17" s="25" t="s">
        <v>17</v>
      </c>
      <c r="B17" s="25"/>
      <c r="C17" s="25"/>
      <c r="D17" s="25"/>
      <c r="E17" s="25"/>
      <c r="F17" s="25"/>
    </row>
    <row r="18" spans="1:10" x14ac:dyDescent="0.4">
      <c r="F18" s="6"/>
    </row>
    <row r="19" spans="1:10" x14ac:dyDescent="0.4">
      <c r="B19" s="3" t="s">
        <v>22</v>
      </c>
      <c r="C19" s="20" t="s">
        <v>23</v>
      </c>
      <c r="D19" s="4">
        <v>15983</v>
      </c>
      <c r="F19" s="6"/>
    </row>
    <row r="20" spans="1:10" x14ac:dyDescent="0.4">
      <c r="F20" s="6"/>
    </row>
    <row r="24" spans="1:10" x14ac:dyDescent="0.4">
      <c r="A24" s="7"/>
      <c r="F24" s="2"/>
      <c r="G24" s="7"/>
      <c r="J24" s="2"/>
    </row>
    <row r="26" spans="1:10" x14ac:dyDescent="0.4">
      <c r="F26" s="5"/>
      <c r="J26" s="5"/>
    </row>
  </sheetData>
  <mergeCells count="17">
    <mergeCell ref="A13:C13"/>
    <mergeCell ref="A14:F14"/>
    <mergeCell ref="A15:F15"/>
    <mergeCell ref="A16:F16"/>
    <mergeCell ref="A17:F17"/>
    <mergeCell ref="A12:C12"/>
    <mergeCell ref="C1:F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金貨計算93％</vt:lpstr>
      <vt:lpstr>金貨計算 95%</vt:lpstr>
      <vt:lpstr>金貨計算70%</vt:lpstr>
      <vt:lpstr>金貨計算 90%</vt:lpstr>
      <vt:lpstr>'金貨計算 90%'!Print_Area</vt:lpstr>
      <vt:lpstr>'金貨計算 95%'!Print_Area</vt:lpstr>
      <vt:lpstr>'金貨計算70%'!Print_Area</vt:lpstr>
      <vt:lpstr>'金貨計算93％'!Print_Area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EP201812-06SH</dc:creator>
  <cp:lastModifiedBy>寺井 真治</cp:lastModifiedBy>
  <cp:lastPrinted>2026-01-28T00:37:15Z</cp:lastPrinted>
  <dcterms:created xsi:type="dcterms:W3CDTF">2021-12-21T06:35:33Z</dcterms:created>
  <dcterms:modified xsi:type="dcterms:W3CDTF">2026-01-28T00:37:21Z</dcterms:modified>
</cp:coreProperties>
</file>